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4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420" windowWidth="20595" windowHeight="11535" tabRatio="337" activeTab="3"/>
  </bookViews>
  <sheets>
    <sheet name="préscolaire" sheetId="1" r:id="rId1"/>
    <sheet name="parascolaire" sheetId="2" r:id="rId2"/>
    <sheet name="AMF" sheetId="3" state="hidden" r:id="rId3"/>
    <sheet name="APEMS" sheetId="5" r:id="rId4"/>
    <sheet name="Données" sheetId="4" r:id="rId5"/>
  </sheets>
  <definedNames>
    <definedName name="_CAC1">préscolaire!$A$26</definedName>
    <definedName name="_CAC2">préscolaire!$B$26</definedName>
    <definedName name="CAC1_AFJ">AMF!$A$26</definedName>
    <definedName name="CAC1_APEMS">APEMS!$A$26</definedName>
    <definedName name="CAC1_para">parascolaire!$A$26</definedName>
    <definedName name="CAC2_AFJ">AMF!$B$26</definedName>
    <definedName name="CAC2_para">parascolaire!$B$26</definedName>
    <definedName name="Frais">AMF!$B$44</definedName>
    <definedName name="fratrie">AMF!$F$26</definedName>
    <definedName name="frequentation">préscolaire!$B$35</definedName>
    <definedName name="Heures">AMF!$H$35</definedName>
    <definedName name="repas">AMF!$D$44</definedName>
    <definedName name="revenu">préscolaire!$B$10</definedName>
    <definedName name="Tarif_horaire">Données!$C$23</definedName>
  </definedNames>
  <calcPr calcId="145621"/>
</workbook>
</file>

<file path=xl/calcChain.xml><?xml version="1.0" encoding="utf-8"?>
<calcChain xmlns="http://schemas.openxmlformats.org/spreadsheetml/2006/main">
  <c r="A26" i="5" l="1"/>
  <c r="E26" i="5" s="1"/>
  <c r="F26" i="5" s="1"/>
  <c r="B26" i="5"/>
  <c r="I21" i="4"/>
  <c r="I30" i="4"/>
  <c r="I13" i="4"/>
  <c r="B35" i="5" l="1"/>
  <c r="B41" i="5" l="1"/>
  <c r="B35" i="1" l="1"/>
  <c r="B41" i="1"/>
  <c r="B42" i="1" s="1"/>
  <c r="I6" i="4"/>
  <c r="A26" i="1"/>
  <c r="B42" i="5"/>
  <c r="L40" i="3"/>
  <c r="L39" i="3"/>
  <c r="L38" i="3"/>
  <c r="B37" i="2"/>
  <c r="B43" i="2" s="1"/>
  <c r="A26" i="3"/>
  <c r="L41" i="3"/>
  <c r="G34" i="3"/>
  <c r="H35" i="3"/>
  <c r="G35" i="3"/>
  <c r="I24" i="4"/>
  <c r="F24" i="4"/>
  <c r="C23" i="4"/>
  <c r="A26" i="2"/>
  <c r="E26" i="2" s="1"/>
  <c r="B26" i="1"/>
  <c r="B26" i="2"/>
  <c r="B26" i="3"/>
  <c r="L37" i="3"/>
  <c r="L36" i="3"/>
  <c r="L42" i="3"/>
  <c r="F22" i="4"/>
  <c r="F21" i="4"/>
  <c r="F20" i="4"/>
  <c r="F19" i="4"/>
  <c r="C15" i="4"/>
  <c r="F14" i="4"/>
  <c r="F13" i="4"/>
  <c r="F12" i="4"/>
  <c r="F11" i="4"/>
  <c r="F7" i="4"/>
  <c r="F6" i="4"/>
  <c r="F5" i="4"/>
  <c r="F4" i="4"/>
  <c r="E26" i="1"/>
  <c r="F26" i="1" s="1"/>
  <c r="E26" i="3"/>
  <c r="F26" i="3" s="1"/>
  <c r="B44" i="3"/>
  <c r="D44" i="3"/>
  <c r="B48" i="3" l="1"/>
  <c r="B47" i="3"/>
  <c r="F26" i="2"/>
  <c r="B44" i="2" s="1"/>
</calcChain>
</file>

<file path=xl/sharedStrings.xml><?xml version="1.0" encoding="utf-8"?>
<sst xmlns="http://schemas.openxmlformats.org/spreadsheetml/2006/main" count="197" uniqueCount="96">
  <si>
    <t>1) Revenu</t>
  </si>
  <si>
    <t>2) Taux fratrie</t>
  </si>
  <si>
    <t>3) Fréquentation souhaitée</t>
  </si>
  <si>
    <t>Lu</t>
  </si>
  <si>
    <t>Ma</t>
  </si>
  <si>
    <t>Me</t>
  </si>
  <si>
    <t>Je</t>
  </si>
  <si>
    <t>Ve</t>
  </si>
  <si>
    <t>Matin</t>
  </si>
  <si>
    <t>Midi</t>
  </si>
  <si>
    <t>Après-midi</t>
  </si>
  <si>
    <t>Taux d'occupation</t>
  </si>
  <si>
    <t>par enfant</t>
  </si>
  <si>
    <t>La</t>
  </si>
  <si>
    <t>Heures</t>
  </si>
  <si>
    <t>Goûter</t>
  </si>
  <si>
    <t>Un minimum de 2 périodes est exigé par semaine.</t>
  </si>
  <si>
    <t>Nuit (les heures de garde sont facturées jusqu'à ce que l'enfant s'endorme et dès son réveil)</t>
  </si>
  <si>
    <t>4) Pension mensuelle estimée (sous réserve)</t>
  </si>
  <si>
    <t>Tarif fratrie</t>
  </si>
  <si>
    <t>1 enfant</t>
  </si>
  <si>
    <t>L'ACCUEIL EN MILIEU FAMILIAL (0 à 12 ans)</t>
  </si>
  <si>
    <t>Tarif journalier  max.</t>
  </si>
  <si>
    <t>Tarif journalier min.</t>
  </si>
  <si>
    <t>Tarif mensuel maximum</t>
  </si>
  <si>
    <t>Tarif mensuel minimum</t>
  </si>
  <si>
    <t>Taux tarifaire sur tarif max.</t>
  </si>
  <si>
    <t>Taux tarifaire sur tarif min.</t>
  </si>
  <si>
    <t>Début dégression</t>
  </si>
  <si>
    <t>Fin dégression</t>
  </si>
  <si>
    <t>Taux dégressif</t>
  </si>
  <si>
    <t>Préscolaire :</t>
  </si>
  <si>
    <t>Tarif mensuel</t>
  </si>
  <si>
    <t>Un minimum de 15 heures est exigé par semaine.</t>
  </si>
  <si>
    <t>Convention de 46 semaines par année (période scolaire + vacances scolaires)</t>
  </si>
  <si>
    <t>Début de dégression</t>
  </si>
  <si>
    <t>AFJ :</t>
  </si>
  <si>
    <t>Parascolaire :</t>
  </si>
  <si>
    <t>Frais repas</t>
  </si>
  <si>
    <t>1 enfant placé en structure du réseau nyonnais</t>
  </si>
  <si>
    <t>2 enfants placés en structure du réseau nyonnais</t>
  </si>
  <si>
    <t>3 enfants placés en structure du réseau nyonnais</t>
  </si>
  <si>
    <t>4 enfants placés en structure du réseau nyonnais</t>
  </si>
  <si>
    <t>1 enfant placé en structure + 1 à domicile (- de 16 ans)</t>
  </si>
  <si>
    <t>1 enfant placé en structure + 2 à domicile (- de 16 ans)</t>
  </si>
  <si>
    <t>1 enfant placé en structure + 3 à domicile (- de 16 ans)</t>
  </si>
  <si>
    <t>2 enfants placés en structure + 1 à domicile (- de 16 ans)</t>
  </si>
  <si>
    <t>2 enfants placés en structure + 2 à domicile (- de 16 ans)</t>
  </si>
  <si>
    <t>3 enfants placés en structure + 1 à domicile (- de 16 ans)</t>
  </si>
  <si>
    <t>Tarif heures  max.</t>
  </si>
  <si>
    <t>Tarif heures min.</t>
  </si>
  <si>
    <t>Tarif horaire</t>
  </si>
  <si>
    <t>Pente :</t>
  </si>
  <si>
    <t>a</t>
  </si>
  <si>
    <t>b</t>
  </si>
  <si>
    <t>Minutes</t>
  </si>
  <si>
    <t>Convention de 38 semaines par année (période scolaire)</t>
  </si>
  <si>
    <t>Saisie manuelle du taux d'occupation (irrégulier)</t>
  </si>
  <si>
    <t>4) Pension mensuelle estimée                                            (sous réserve des calculs faits par le réseau)</t>
  </si>
  <si>
    <t>Veuillez cocher la situation du ménage.                                                                                                                                                                           Tous les enfants sont pris en compte dès la naissance (à annoncer au guichet sans tarder) et jusqu'à 16 ans révolus (automatique).</t>
  </si>
  <si>
    <t>Petit-déjeuner</t>
  </si>
  <si>
    <t>Les pensions sont facturées 12 fois par année.</t>
  </si>
  <si>
    <t>Revenu mens. max.</t>
  </si>
  <si>
    <t>Revenu mens. min.</t>
  </si>
  <si>
    <t>PRESCOLAIRE (0 à 4 ans)</t>
  </si>
  <si>
    <t>Veuillez saisir le montant brut mensuel total cumulé du revenu de la famille (y compris allocations familiales, pensions alimentaires, prestations complémentaires, rentes, frais soumis à l’AVS, 13e salaire, prime, etc.)</t>
  </si>
  <si>
    <t>Votre revenu:</t>
  </si>
  <si>
    <t>2 enfants en structure du réseau nyonnais</t>
  </si>
  <si>
    <t>3 enfants en stucture du réseau nyonnais</t>
  </si>
  <si>
    <t>4 enfants en structure du réseau nyonnais</t>
  </si>
  <si>
    <t>2 enfants en structure</t>
  </si>
  <si>
    <t>3 enfants en structure</t>
  </si>
  <si>
    <t>4 enfants en structure</t>
  </si>
  <si>
    <t>Veuillez saisir le montant brut mensuel total cumulé du revenu de la famille (y compris allocations familiales, pensions alimentaires, prestations complémentaires, rentes, frais soumis à l'AVS, 13e salaire, prime, etc.)</t>
  </si>
  <si>
    <t>Veuillez cocher la situation du ménage.                                                                                                            Tous les enfants sont pris en compte dès la naissance (à annoncer au guichet sans tarder) et jusqu'à 16 ans révolus (automatique).</t>
  </si>
  <si>
    <t>1 enfant en structure + 1 à domicile (- de 16 ans)</t>
  </si>
  <si>
    <t>1 enfant en structure + 2 à domicile (- de 16 ans)</t>
  </si>
  <si>
    <t>1 enfant en structure + 3 à domicile (- de 16 ans)</t>
  </si>
  <si>
    <t>2 enfants en structure + 1 à domicile (- de 16 ans)</t>
  </si>
  <si>
    <t>2 enfants en structure + 2 à domicile (- de 16 ans)</t>
  </si>
  <si>
    <t>3 enfants en structure + 1 à domicile (- de 16 ans)</t>
  </si>
  <si>
    <t>Estimation des prix de pension en vigueur depuis août 2015</t>
  </si>
  <si>
    <t xml:space="preserve">Repas 0-12 mois </t>
  </si>
  <si>
    <t>Repas 4 ans à 8 ans</t>
  </si>
  <si>
    <t>Repas 8 à 12 ans</t>
  </si>
  <si>
    <t>Repas 12 mois à 4 ans</t>
  </si>
  <si>
    <t>Estimation des prix de pension  en vigueur depuis janvier 2017</t>
  </si>
  <si>
    <t>APEMS :</t>
  </si>
  <si>
    <t>Tarif journalier max.</t>
  </si>
  <si>
    <t>Estimation des prix de pension en vigueur depuis mai 2018</t>
  </si>
  <si>
    <t>Activité de l'après-midi</t>
  </si>
  <si>
    <t>Repas + Activité de midi</t>
  </si>
  <si>
    <t>APEMS (7P-8P)</t>
  </si>
  <si>
    <t>Activité de midi (sans repas)</t>
  </si>
  <si>
    <r>
      <t xml:space="preserve">5) Pension mensuelle avec rabais fratrie
</t>
    </r>
    <r>
      <rPr>
        <i/>
        <sz val="10"/>
        <rFont val="Arial"/>
        <family val="2"/>
      </rPr>
      <t>sous réserve de l'exactitude des données saisies et de la méthode de calcul appliquée par le réseau</t>
    </r>
  </si>
  <si>
    <t>PARASCOLAIRE (1P à 6P)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</si>
</sst>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h&quot;"/>
    <numFmt numFmtId="165" formatCode="0\ &quot;m&quot;"/>
    <numFmt numFmtId="166" formatCode="[$CHF]\ #,##0.00"/>
  </numFmts>
  <fonts count="18" x14ac:knownFonts="1">
    <font>
      <sz val="10"/>
      <name val="Arial"/>
    </font>
    <font>
      <b/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90">
    <xf numFmtId="0" fontId="0" fillId="0" borderId="0" xfId="0"/>
    <xf numFmtId="0" fontId="6" fillId="0" borderId="0" xfId="0" applyFont="1" applyFill="1" applyBorder="1" applyAlignment="1" applyProtection="1">
      <alignment horizontal="right"/>
      <protection hidden="1"/>
    </xf>
    <xf numFmtId="0" fontId="7" fillId="0" borderId="1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center" vertical="top"/>
      <protection hidden="1"/>
    </xf>
    <xf numFmtId="0" fontId="7" fillId="0" borderId="4" xfId="0" applyFont="1" applyFill="1" applyBorder="1" applyProtection="1">
      <protection hidden="1"/>
    </xf>
    <xf numFmtId="0" fontId="7" fillId="0" borderId="5" xfId="0" applyFont="1" applyBorder="1" applyProtection="1"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7" fillId="0" borderId="6" xfId="0" applyFont="1" applyFill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0" fontId="9" fillId="0" borderId="9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Border="1" applyProtection="1">
      <protection hidden="1"/>
    </xf>
    <xf numFmtId="9" fontId="1" fillId="0" borderId="9" xfId="0" applyNumberFormat="1" applyFont="1" applyFill="1" applyBorder="1" applyProtection="1"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10" xfId="0" applyFont="1" applyBorder="1" applyProtection="1">
      <protection hidden="1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9" xfId="0" applyFont="1" applyFill="1" applyBorder="1" applyAlignment="1" applyProtection="1">
      <alignment horizontal="left" wrapText="1"/>
      <protection hidden="1"/>
    </xf>
    <xf numFmtId="0" fontId="11" fillId="0" borderId="0" xfId="2" applyFont="1" applyFill="1" applyAlignment="1" applyProtection="1">
      <alignment horizontal="center" vertical="top"/>
      <protection hidden="1"/>
    </xf>
    <xf numFmtId="9" fontId="12" fillId="0" borderId="11" xfId="0" applyNumberFormat="1" applyFont="1" applyFill="1" applyBorder="1" applyAlignment="1" applyProtection="1"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9" fontId="6" fillId="0" borderId="13" xfId="0" applyNumberFormat="1" applyFont="1" applyFill="1" applyBorder="1" applyProtection="1">
      <protection hidden="1"/>
    </xf>
    <xf numFmtId="0" fontId="7" fillId="0" borderId="14" xfId="0" applyFont="1" applyFill="1" applyBorder="1" applyProtection="1">
      <protection hidden="1"/>
    </xf>
    <xf numFmtId="0" fontId="7" fillId="0" borderId="15" xfId="0" applyFont="1" applyFill="1" applyBorder="1" applyAlignment="1" applyProtection="1">
      <alignment horizontal="center" vertical="top"/>
      <protection hidden="1"/>
    </xf>
    <xf numFmtId="0" fontId="7" fillId="0" borderId="16" xfId="0" applyFont="1" applyFill="1" applyBorder="1" applyAlignment="1" applyProtection="1">
      <alignment horizontal="center" vertical="top"/>
      <protection hidden="1"/>
    </xf>
    <xf numFmtId="0" fontId="7" fillId="0" borderId="17" xfId="2" applyFont="1" applyFill="1" applyBorder="1" applyAlignment="1" applyProtection="1">
      <protection hidden="1"/>
    </xf>
    <xf numFmtId="4" fontId="7" fillId="0" borderId="13" xfId="2" applyNumberFormat="1" applyFont="1" applyFill="1" applyBorder="1" applyProtection="1">
      <protection hidden="1"/>
    </xf>
    <xf numFmtId="10" fontId="7" fillId="0" borderId="0" xfId="2" applyNumberFormat="1" applyFont="1" applyBorder="1" applyProtection="1">
      <protection hidden="1"/>
    </xf>
    <xf numFmtId="4" fontId="7" fillId="0" borderId="0" xfId="2" applyNumberFormat="1" applyFont="1" applyBorder="1" applyProtection="1">
      <protection hidden="1"/>
    </xf>
    <xf numFmtId="0" fontId="13" fillId="0" borderId="13" xfId="2" applyFont="1" applyFill="1" applyBorder="1" applyProtection="1">
      <protection hidden="1"/>
    </xf>
    <xf numFmtId="0" fontId="7" fillId="0" borderId="0" xfId="2" applyFont="1" applyBorder="1" applyProtection="1">
      <protection hidden="1"/>
    </xf>
    <xf numFmtId="0" fontId="7" fillId="0" borderId="13" xfId="2" applyFont="1" applyBorder="1" applyProtection="1">
      <protection hidden="1"/>
    </xf>
    <xf numFmtId="0" fontId="7" fillId="0" borderId="18" xfId="2" applyFont="1" applyFill="1" applyBorder="1" applyAlignment="1" applyProtection="1">
      <protection hidden="1"/>
    </xf>
    <xf numFmtId="4" fontId="7" fillId="0" borderId="19" xfId="2" applyNumberFormat="1" applyFont="1" applyFill="1" applyBorder="1" applyProtection="1">
      <protection hidden="1"/>
    </xf>
    <xf numFmtId="10" fontId="7" fillId="0" borderId="20" xfId="2" applyNumberFormat="1" applyFont="1" applyBorder="1" applyProtection="1">
      <protection hidden="1"/>
    </xf>
    <xf numFmtId="0" fontId="13" fillId="0" borderId="19" xfId="2" applyFont="1" applyFill="1" applyBorder="1" applyProtection="1">
      <protection hidden="1"/>
    </xf>
    <xf numFmtId="0" fontId="13" fillId="0" borderId="20" xfId="2" applyFont="1" applyFill="1" applyBorder="1" applyAlignment="1" applyProtection="1">
      <alignment horizontal="center" vertical="top"/>
      <protection hidden="1"/>
    </xf>
    <xf numFmtId="0" fontId="7" fillId="0" borderId="21" xfId="2" applyFont="1" applyFill="1" applyBorder="1" applyAlignment="1" applyProtection="1">
      <protection hidden="1"/>
    </xf>
    <xf numFmtId="0" fontId="7" fillId="0" borderId="17" xfId="1" applyFont="1" applyFill="1" applyBorder="1" applyAlignment="1" applyProtection="1">
      <protection hidden="1"/>
    </xf>
    <xf numFmtId="4" fontId="7" fillId="0" borderId="13" xfId="1" applyNumberFormat="1" applyFont="1" applyFill="1" applyBorder="1" applyProtection="1">
      <protection hidden="1"/>
    </xf>
    <xf numFmtId="10" fontId="7" fillId="0" borderId="0" xfId="1" applyNumberFormat="1" applyFont="1" applyBorder="1" applyProtection="1">
      <protection hidden="1"/>
    </xf>
    <xf numFmtId="4" fontId="7" fillId="0" borderId="0" xfId="1" applyNumberFormat="1" applyFont="1" applyBorder="1" applyProtection="1">
      <protection hidden="1"/>
    </xf>
    <xf numFmtId="0" fontId="7" fillId="0" borderId="18" xfId="1" applyFont="1" applyFill="1" applyBorder="1" applyAlignment="1" applyProtection="1">
      <protection hidden="1"/>
    </xf>
    <xf numFmtId="0" fontId="7" fillId="0" borderId="22" xfId="0" applyFont="1" applyFill="1" applyBorder="1" applyProtection="1">
      <protection hidden="1"/>
    </xf>
    <xf numFmtId="0" fontId="7" fillId="0" borderId="23" xfId="0" applyFont="1" applyFill="1" applyBorder="1" applyAlignment="1" applyProtection="1">
      <alignment horizontal="center" vertical="top"/>
      <protection hidden="1"/>
    </xf>
    <xf numFmtId="0" fontId="7" fillId="0" borderId="24" xfId="0" applyFont="1" applyFill="1" applyBorder="1" applyAlignment="1" applyProtection="1">
      <alignment horizontal="center" vertical="top"/>
      <protection hidden="1"/>
    </xf>
    <xf numFmtId="4" fontId="8" fillId="0" borderId="13" xfId="2" applyNumberFormat="1" applyFont="1" applyBorder="1" applyProtection="1">
      <protection hidden="1"/>
    </xf>
    <xf numFmtId="4" fontId="8" fillId="0" borderId="0" xfId="1" applyNumberFormat="1" applyFont="1" applyFill="1" applyBorder="1" applyProtection="1">
      <protection hidden="1"/>
    </xf>
    <xf numFmtId="4" fontId="8" fillId="0" borderId="0" xfId="2" applyNumberFormat="1" applyFont="1" applyFill="1" applyBorder="1" applyProtection="1">
      <protection hidden="1"/>
    </xf>
    <xf numFmtId="4" fontId="8" fillId="0" borderId="20" xfId="2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25" xfId="0" applyFont="1" applyFill="1" applyBorder="1" applyProtection="1">
      <protection hidden="1"/>
    </xf>
    <xf numFmtId="0" fontId="9" fillId="0" borderId="26" xfId="0" applyFont="1" applyFill="1" applyBorder="1" applyProtection="1">
      <protection hidden="1"/>
    </xf>
    <xf numFmtId="0" fontId="9" fillId="0" borderId="27" xfId="0" applyFont="1" applyFill="1" applyBorder="1" applyProtection="1">
      <protection hidden="1"/>
    </xf>
    <xf numFmtId="0" fontId="9" fillId="0" borderId="9" xfId="0" applyFont="1" applyFill="1" applyBorder="1" applyProtection="1">
      <protection hidden="1"/>
    </xf>
    <xf numFmtId="0" fontId="9" fillId="0" borderId="10" xfId="0" applyFont="1" applyFill="1" applyBorder="1" applyProtection="1">
      <protection hidden="1"/>
    </xf>
    <xf numFmtId="0" fontId="9" fillId="0" borderId="9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Protection="1">
      <protection hidden="1"/>
    </xf>
    <xf numFmtId="0" fontId="9" fillId="0" borderId="28" xfId="0" applyFont="1" applyFill="1" applyBorder="1" applyProtection="1">
      <protection hidden="1"/>
    </xf>
    <xf numFmtId="0" fontId="9" fillId="0" borderId="29" xfId="0" applyFont="1" applyFill="1" applyBorder="1" applyProtection="1">
      <protection hidden="1"/>
    </xf>
    <xf numFmtId="0" fontId="1" fillId="0" borderId="25" xfId="0" applyFont="1" applyBorder="1" applyProtection="1">
      <protection hidden="1"/>
    </xf>
    <xf numFmtId="0" fontId="9" fillId="0" borderId="26" xfId="0" applyFont="1" applyBorder="1" applyProtection="1">
      <protection hidden="1"/>
    </xf>
    <xf numFmtId="0" fontId="9" fillId="0" borderId="27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12" fillId="0" borderId="28" xfId="0" applyFont="1" applyBorder="1" applyProtection="1">
      <protection hidden="1"/>
    </xf>
    <xf numFmtId="9" fontId="12" fillId="0" borderId="28" xfId="0" applyNumberFormat="1" applyFont="1" applyBorder="1" applyProtection="1">
      <protection hidden="1"/>
    </xf>
    <xf numFmtId="10" fontId="12" fillId="0" borderId="28" xfId="0" applyNumberFormat="1" applyFont="1" applyBorder="1" applyProtection="1">
      <protection hidden="1"/>
    </xf>
    <xf numFmtId="9" fontId="12" fillId="0" borderId="29" xfId="0" applyNumberFormat="1" applyFont="1" applyBorder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justify" vertical="top" wrapText="1"/>
      <protection hidden="1"/>
    </xf>
    <xf numFmtId="0" fontId="9" fillId="0" borderId="30" xfId="0" applyFont="1" applyBorder="1" applyProtection="1">
      <protection hidden="1"/>
    </xf>
    <xf numFmtId="0" fontId="5" fillId="0" borderId="25" xfId="0" applyFont="1" applyFill="1" applyBorder="1" applyAlignment="1" applyProtection="1">
      <alignment horizontal="justify" vertical="top" wrapText="1"/>
      <protection hidden="1"/>
    </xf>
    <xf numFmtId="0" fontId="0" fillId="0" borderId="27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0" xfId="0" applyBorder="1" applyProtection="1">
      <protection hidden="1"/>
    </xf>
    <xf numFmtId="0" fontId="14" fillId="0" borderId="0" xfId="0" applyFont="1" applyProtection="1">
      <protection hidden="1"/>
    </xf>
    <xf numFmtId="0" fontId="0" fillId="0" borderId="28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9" xfId="0" applyBorder="1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 applyBorder="1" applyProtection="1">
      <protection locked="0" hidden="1"/>
    </xf>
    <xf numFmtId="0" fontId="2" fillId="0" borderId="9" xfId="0" applyFont="1" applyFill="1" applyBorder="1" applyAlignment="1" applyProtection="1">
      <alignment horizontal="justify" vertical="top" wrapText="1"/>
      <protection hidden="1"/>
    </xf>
    <xf numFmtId="0" fontId="9" fillId="0" borderId="9" xfId="0" applyFont="1" applyBorder="1" applyProtection="1"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0" fontId="9" fillId="0" borderId="29" xfId="0" applyFont="1" applyBorder="1" applyProtection="1">
      <protection hidden="1"/>
    </xf>
    <xf numFmtId="0" fontId="9" fillId="0" borderId="25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7" fillId="0" borderId="21" xfId="0" applyFont="1" applyBorder="1" applyProtection="1">
      <protection hidden="1"/>
    </xf>
    <xf numFmtId="0" fontId="7" fillId="0" borderId="32" xfId="0" applyFont="1" applyBorder="1" applyProtection="1">
      <protection hidden="1"/>
    </xf>
    <xf numFmtId="0" fontId="7" fillId="0" borderId="33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17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13" xfId="0" applyFont="1" applyBorder="1" applyProtection="1">
      <protection hidden="1"/>
    </xf>
    <xf numFmtId="4" fontId="8" fillId="0" borderId="13" xfId="0" applyNumberFormat="1" applyFont="1" applyBorder="1" applyProtection="1">
      <protection hidden="1"/>
    </xf>
    <xf numFmtId="2" fontId="7" fillId="0" borderId="20" xfId="0" applyNumberFormat="1" applyFont="1" applyBorder="1" applyProtection="1">
      <protection hidden="1"/>
    </xf>
    <xf numFmtId="0" fontId="7" fillId="0" borderId="19" xfId="0" applyFont="1" applyBorder="1" applyProtection="1">
      <protection hidden="1"/>
    </xf>
    <xf numFmtId="0" fontId="7" fillId="0" borderId="20" xfId="0" applyFont="1" applyBorder="1" applyProtection="1">
      <protection hidden="1"/>
    </xf>
    <xf numFmtId="2" fontId="7" fillId="0" borderId="0" xfId="0" applyNumberFormat="1" applyFont="1" applyBorder="1" applyProtection="1">
      <protection hidden="1"/>
    </xf>
    <xf numFmtId="0" fontId="7" fillId="0" borderId="18" xfId="0" applyFont="1" applyBorder="1" applyProtection="1">
      <protection hidden="1"/>
    </xf>
    <xf numFmtId="164" fontId="8" fillId="0" borderId="22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5" xfId="0" applyNumberFormat="1" applyFont="1" applyFill="1" applyBorder="1" applyAlignment="1" applyProtection="1">
      <alignment horizontal="center" vertical="center"/>
      <protection locked="0" hidden="1"/>
    </xf>
    <xf numFmtId="165" fontId="8" fillId="0" borderId="34" xfId="0" applyNumberFormat="1" applyFont="1" applyFill="1" applyBorder="1" applyAlignment="1" applyProtection="1">
      <alignment horizontal="center" vertical="center"/>
      <protection locked="0" hidden="1"/>
    </xf>
    <xf numFmtId="165" fontId="8" fillId="0" borderId="35" xfId="0" applyNumberFormat="1" applyFont="1" applyFill="1" applyBorder="1" applyAlignment="1" applyProtection="1">
      <alignment horizontal="center" vertical="center"/>
      <protection locked="0" hidden="1"/>
    </xf>
    <xf numFmtId="165" fontId="8" fillId="0" borderId="3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Protection="1">
      <protection locked="0" hidden="1"/>
    </xf>
    <xf numFmtId="0" fontId="9" fillId="0" borderId="32" xfId="0" applyFont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right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1" fontId="16" fillId="0" borderId="0" xfId="0" applyNumberFormat="1" applyFont="1" applyProtection="1">
      <protection hidden="1"/>
    </xf>
    <xf numFmtId="0" fontId="0" fillId="0" borderId="2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10" fontId="7" fillId="0" borderId="17" xfId="2" applyNumberFormat="1" applyFont="1" applyBorder="1" applyProtection="1">
      <protection hidden="1"/>
    </xf>
    <xf numFmtId="10" fontId="7" fillId="0" borderId="18" xfId="2" applyNumberFormat="1" applyFont="1" applyBorder="1" applyProtection="1">
      <protection hidden="1"/>
    </xf>
    <xf numFmtId="0" fontId="7" fillId="0" borderId="17" xfId="2" applyFont="1" applyBorder="1" applyProtection="1">
      <protection hidden="1"/>
    </xf>
    <xf numFmtId="10" fontId="7" fillId="0" borderId="20" xfId="1" applyNumberFormat="1" applyFont="1" applyBorder="1" applyProtection="1">
      <protection hidden="1"/>
    </xf>
    <xf numFmtId="0" fontId="12" fillId="0" borderId="0" xfId="0" applyFont="1" applyProtection="1">
      <protection hidden="1"/>
    </xf>
    <xf numFmtId="0" fontId="16" fillId="0" borderId="0" xfId="0" applyFont="1" applyBorder="1" applyProtection="1">
      <protection locked="0" hidden="1"/>
    </xf>
    <xf numFmtId="0" fontId="12" fillId="0" borderId="0" xfId="0" applyFont="1" applyProtection="1">
      <protection locked="0" hidden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9" fontId="16" fillId="0" borderId="11" xfId="0" applyNumberFormat="1" applyFont="1" applyFill="1" applyBorder="1" applyAlignment="1" applyProtection="1">
      <protection hidden="1"/>
    </xf>
    <xf numFmtId="0" fontId="16" fillId="0" borderId="28" xfId="0" applyFont="1" applyBorder="1" applyProtection="1">
      <protection hidden="1"/>
    </xf>
    <xf numFmtId="9" fontId="16" fillId="0" borderId="28" xfId="0" applyNumberFormat="1" applyFont="1" applyBorder="1" applyProtection="1">
      <protection hidden="1"/>
    </xf>
    <xf numFmtId="10" fontId="16" fillId="0" borderId="28" xfId="0" applyNumberFormat="1" applyFont="1" applyBorder="1" applyProtection="1">
      <protection hidden="1"/>
    </xf>
    <xf numFmtId="9" fontId="16" fillId="0" borderId="29" xfId="0" applyNumberFormat="1" applyFont="1" applyBorder="1" applyProtection="1">
      <protection hidden="1"/>
    </xf>
    <xf numFmtId="166" fontId="1" fillId="2" borderId="37" xfId="0" applyNumberFormat="1" applyFont="1" applyFill="1" applyBorder="1" applyAlignment="1" applyProtection="1">
      <alignment horizontal="center" vertical="center"/>
      <protection hidden="1"/>
    </xf>
    <xf numFmtId="166" fontId="1" fillId="2" borderId="31" xfId="0" applyNumberFormat="1" applyFont="1" applyFill="1" applyBorder="1" applyAlignment="1" applyProtection="1">
      <alignment horizontal="center" vertical="center"/>
      <protection hidden="1"/>
    </xf>
    <xf numFmtId="166" fontId="1" fillId="2" borderId="38" xfId="0" applyNumberFormat="1" applyFont="1" applyFill="1" applyBorder="1" applyAlignment="1" applyProtection="1">
      <alignment horizontal="center" vertical="center"/>
      <protection hidden="1"/>
    </xf>
    <xf numFmtId="166" fontId="9" fillId="2" borderId="37" xfId="0" applyNumberFormat="1" applyFont="1" applyFill="1" applyBorder="1" applyAlignment="1" applyProtection="1">
      <alignment horizontal="center" vertical="center"/>
      <protection hidden="1"/>
    </xf>
    <xf numFmtId="166" fontId="9" fillId="2" borderId="31" xfId="0" applyNumberFormat="1" applyFont="1" applyFill="1" applyBorder="1" applyAlignment="1" applyProtection="1">
      <alignment horizontal="center" vertical="center"/>
      <protection hidden="1"/>
    </xf>
    <xf numFmtId="166" fontId="9" fillId="2" borderId="38" xfId="0" applyNumberFormat="1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166" fontId="1" fillId="2" borderId="37" xfId="0" applyNumberFormat="1" applyFont="1" applyFill="1" applyBorder="1" applyAlignment="1" applyProtection="1">
      <alignment horizontal="right"/>
      <protection locked="0" hidden="1"/>
    </xf>
    <xf numFmtId="166" fontId="1" fillId="2" borderId="38" xfId="0" applyNumberFormat="1" applyFont="1" applyFill="1" applyBorder="1" applyAlignment="1" applyProtection="1">
      <alignment horizontal="right"/>
      <protection locked="0" hidden="1"/>
    </xf>
    <xf numFmtId="9" fontId="1" fillId="2" borderId="37" xfId="0" applyNumberFormat="1" applyFont="1" applyFill="1" applyBorder="1" applyAlignment="1" applyProtection="1">
      <alignment horizontal="center" vertical="center"/>
      <protection hidden="1"/>
    </xf>
    <xf numFmtId="9" fontId="1" fillId="2" borderId="38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10" xfId="0" applyFont="1" applyBorder="1" applyAlignment="1" applyProtection="1">
      <alignment horizontal="left" wrapText="1"/>
      <protection hidden="1"/>
    </xf>
    <xf numFmtId="0" fontId="9" fillId="0" borderId="9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10" xfId="0" applyFont="1" applyFill="1" applyBorder="1" applyAlignment="1" applyProtection="1">
      <alignment horizontal="left" wrapText="1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9" fontId="9" fillId="2" borderId="37" xfId="0" applyNumberFormat="1" applyFont="1" applyFill="1" applyBorder="1" applyAlignment="1" applyProtection="1">
      <alignment horizontal="center"/>
      <protection hidden="1"/>
    </xf>
    <xf numFmtId="9" fontId="9" fillId="2" borderId="38" xfId="0" applyNumberFormat="1" applyFont="1" applyFill="1" applyBorder="1" applyAlignment="1" applyProtection="1">
      <alignment horizontal="center"/>
      <protection hidden="1"/>
    </xf>
    <xf numFmtId="166" fontId="1" fillId="2" borderId="37" xfId="0" applyNumberFormat="1" applyFont="1" applyFill="1" applyBorder="1" applyAlignment="1" applyProtection="1">
      <alignment horizontal="center"/>
      <protection hidden="1"/>
    </xf>
    <xf numFmtId="166" fontId="1" fillId="2" borderId="31" xfId="0" applyNumberFormat="1" applyFont="1" applyFill="1" applyBorder="1" applyAlignment="1" applyProtection="1">
      <alignment horizontal="center"/>
      <protection hidden="1"/>
    </xf>
    <xf numFmtId="166" fontId="1" fillId="2" borderId="38" xfId="0" applyNumberFormat="1" applyFont="1" applyFill="1" applyBorder="1" applyAlignment="1" applyProtection="1">
      <alignment horizontal="center"/>
      <protection hidden="1"/>
    </xf>
    <xf numFmtId="166" fontId="0" fillId="2" borderId="37" xfId="0" applyNumberFormat="1" applyFill="1" applyBorder="1" applyAlignment="1" applyProtection="1">
      <alignment horizontal="center"/>
      <protection hidden="1"/>
    </xf>
    <xf numFmtId="166" fontId="0" fillId="2" borderId="38" xfId="0" applyNumberFormat="1" applyFill="1" applyBorder="1" applyAlignment="1" applyProtection="1">
      <alignment horizontal="center"/>
      <protection hidden="1"/>
    </xf>
    <xf numFmtId="9" fontId="9" fillId="0" borderId="0" xfId="0" applyNumberFormat="1" applyFont="1" applyFill="1" applyBorder="1" applyAlignment="1" applyProtection="1">
      <alignment horizontal="center"/>
      <protection locked="0" hidden="1"/>
    </xf>
  </cellXfs>
  <cellStyles count="3">
    <cellStyle name="Normal" xfId="0" builtinId="0"/>
    <cellStyle name="Normal_Données" xfId="1"/>
    <cellStyle name="Normal_prescolair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G$31" lockText="1" noThreeD="1"/>
</file>

<file path=xl/ctrlProps/ctrlProp10.xml><?xml version="1.0" encoding="utf-8"?>
<formControlPr xmlns="http://schemas.microsoft.com/office/spreadsheetml/2009/9/main" objectType="CheckBox" fmlaLink="$I$33" lockText="1" noThreeD="1"/>
</file>

<file path=xl/ctrlProps/ctrlProp100.xml><?xml version="1.0" encoding="utf-8"?>
<formControlPr xmlns="http://schemas.microsoft.com/office/spreadsheetml/2009/9/main" objectType="CheckBox" fmlaLink="$I$31" lockText="1" noThreeD="1"/>
</file>

<file path=xl/ctrlProps/ctrlProp101.xml><?xml version="1.0" encoding="utf-8"?>
<formControlPr xmlns="http://schemas.microsoft.com/office/spreadsheetml/2009/9/main" objectType="CheckBox" fmlaLink="$J$31" lockText="1" noThreeD="1"/>
</file>

<file path=xl/ctrlProps/ctrlProp102.xml><?xml version="1.0" encoding="utf-8"?>
<formControlPr xmlns="http://schemas.microsoft.com/office/spreadsheetml/2009/9/main" objectType="CheckBox" fmlaLink="$J$33" lockText="1" noThreeD="1"/>
</file>

<file path=xl/ctrlProps/ctrlProp103.xml><?xml version="1.0" encoding="utf-8"?>
<formControlPr xmlns="http://schemas.microsoft.com/office/spreadsheetml/2009/9/main" objectType="CheckBox" fmlaLink="$K$33" lockText="1" noThreeD="1"/>
</file>

<file path=xl/ctrlProps/ctrlProp104.xml><?xml version="1.0" encoding="utf-8"?>
<formControlPr xmlns="http://schemas.microsoft.com/office/spreadsheetml/2009/9/main" objectType="CheckBox" fmlaLink="$K$31" lockText="1" noThreeD="1"/>
</file>

<file path=xl/ctrlProps/ctrlProp105.xml><?xml version="1.0" encoding="utf-8"?>
<formControlPr xmlns="http://schemas.microsoft.com/office/spreadsheetml/2009/9/main" objectType="Radio" checked="Checked" firstButton="1" fmlaLink="$C$16" noThreeD="1"/>
</file>

<file path=xl/ctrlProps/ctrlProp106.xml><?xml version="1.0" encoding="utf-8"?>
<formControlPr xmlns="http://schemas.microsoft.com/office/spreadsheetml/2009/9/main" objectType="Radio" noThreeD="1"/>
</file>

<file path=xl/ctrlProps/ctrlProp107.xml><?xml version="1.0" encoding="utf-8"?>
<formControlPr xmlns="http://schemas.microsoft.com/office/spreadsheetml/2009/9/main" objectType="Radio" noThreeD="1"/>
</file>

<file path=xl/ctrlProps/ctrlProp108.xml><?xml version="1.0" encoding="utf-8"?>
<formControlPr xmlns="http://schemas.microsoft.com/office/spreadsheetml/2009/9/main" objectType="Radio" noThreeD="1"/>
</file>

<file path=xl/ctrlProps/ctrlProp109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CheckBox" fmlaLink="$I$32" lockText="1" noThreeD="1"/>
</file>

<file path=xl/ctrlProps/ctrlProp110.xml><?xml version="1.0" encoding="utf-8"?>
<formControlPr xmlns="http://schemas.microsoft.com/office/spreadsheetml/2009/9/main" objectType="Radio" noThreeD="1"/>
</file>

<file path=xl/ctrlProps/ctrlProp111.xml><?xml version="1.0" encoding="utf-8"?>
<formControlPr xmlns="http://schemas.microsoft.com/office/spreadsheetml/2009/9/main" objectType="Radio" noThreeD="1"/>
</file>

<file path=xl/ctrlProps/ctrlProp112.xml><?xml version="1.0" encoding="utf-8"?>
<formControlPr xmlns="http://schemas.microsoft.com/office/spreadsheetml/2009/9/main" objectType="Radio" noThreeD="1"/>
</file>

<file path=xl/ctrlProps/ctrlProp113.xml><?xml version="1.0" encoding="utf-8"?>
<formControlPr xmlns="http://schemas.microsoft.com/office/spreadsheetml/2009/9/main" objectType="Radio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CheckBox" fmlaLink="$G$32" lockText="1" noThreeD="1"/>
</file>

<file path=xl/ctrlProps/ctrlProp116.xml><?xml version="1.0" encoding="utf-8"?>
<formControlPr xmlns="http://schemas.microsoft.com/office/spreadsheetml/2009/9/main" objectType="CheckBox" fmlaLink="$H$32" lockText="1" noThreeD="1"/>
</file>

<file path=xl/ctrlProps/ctrlProp117.xml><?xml version="1.0" encoding="utf-8"?>
<formControlPr xmlns="http://schemas.microsoft.com/office/spreadsheetml/2009/9/main" objectType="CheckBox" fmlaLink="$I$32" lockText="1" noThreeD="1"/>
</file>

<file path=xl/ctrlProps/ctrlProp118.xml><?xml version="1.0" encoding="utf-8"?>
<formControlPr xmlns="http://schemas.microsoft.com/office/spreadsheetml/2009/9/main" objectType="CheckBox" fmlaLink="$J$32" lockText="1" noThreeD="1"/>
</file>

<file path=xl/ctrlProps/ctrlProp119.xml><?xml version="1.0" encoding="utf-8"?>
<formControlPr xmlns="http://schemas.microsoft.com/office/spreadsheetml/2009/9/main" objectType="CheckBox" fmlaLink="$K$32" lockText="1" noThreeD="1"/>
</file>

<file path=xl/ctrlProps/ctrlProp12.xml><?xml version="1.0" encoding="utf-8"?>
<formControlPr xmlns="http://schemas.microsoft.com/office/spreadsheetml/2009/9/main" objectType="CheckBox" fmlaLink="$J$32" lockText="1" noThreeD="1"/>
</file>

<file path=xl/ctrlProps/ctrlProp13.xml><?xml version="1.0" encoding="utf-8"?>
<formControlPr xmlns="http://schemas.microsoft.com/office/spreadsheetml/2009/9/main" objectType="CheckBox" fmlaLink="$J$33" lockText="1" noThreeD="1"/>
</file>

<file path=xl/ctrlProps/ctrlProp14.xml><?xml version="1.0" encoding="utf-8"?>
<formControlPr xmlns="http://schemas.microsoft.com/office/spreadsheetml/2009/9/main" objectType="CheckBox" fmlaLink="$K$33" lockText="1" noThreeD="1"/>
</file>

<file path=xl/ctrlProps/ctrlProp15.xml><?xml version="1.0" encoding="utf-8"?>
<formControlPr xmlns="http://schemas.microsoft.com/office/spreadsheetml/2009/9/main" objectType="CheckBox" fmlaLink="$K$32" lockText="1" noThreeD="1"/>
</file>

<file path=xl/ctrlProps/ctrlProp16.xml><?xml version="1.0" encoding="utf-8"?>
<formControlPr xmlns="http://schemas.microsoft.com/office/spreadsheetml/2009/9/main" objectType="Radio" checked="Checked" firstButton="1" fmlaLink="$C$16" noThreeD="1"/>
</file>

<file path=xl/ctrlProps/ctrlProp17.xml><?xml version="1.0" encoding="utf-8"?>
<formControlPr xmlns="http://schemas.microsoft.com/office/spreadsheetml/2009/9/main" objectType="Radio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CheckBox" fmlaLink="$G$32" lockText="1" noThreeD="1"/>
</file>

<file path=xl/ctrlProps/ctrlProp20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Radio" noThreeD="1"/>
</file>

<file path=xl/ctrlProps/ctrlProp22.xml><?xml version="1.0" encoding="utf-8"?>
<formControlPr xmlns="http://schemas.microsoft.com/office/spreadsheetml/2009/9/main" objectType="Radio" noThreeD="1"/>
</file>

<file path=xl/ctrlProps/ctrlProp23.xml><?xml version="1.0" encoding="utf-8"?>
<formControlPr xmlns="http://schemas.microsoft.com/office/spreadsheetml/2009/9/main" objectType="Radio" noThreeD="1"/>
</file>

<file path=xl/ctrlProps/ctrlProp24.xml><?xml version="1.0" encoding="utf-8"?>
<formControlPr xmlns="http://schemas.microsoft.com/office/spreadsheetml/2009/9/main" objectType="Radio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fmlaLink="$G$31" lockText="1" noThreeD="1"/>
</file>

<file path=xl/ctrlProps/ctrlProp27.xml><?xml version="1.0" encoding="utf-8"?>
<formControlPr xmlns="http://schemas.microsoft.com/office/spreadsheetml/2009/9/main" objectType="CheckBox" fmlaLink="$G$32" lockText="1" noThreeD="1"/>
</file>

<file path=xl/ctrlProps/ctrlProp28.xml><?xml version="1.0" encoding="utf-8"?>
<formControlPr xmlns="http://schemas.microsoft.com/office/spreadsheetml/2009/9/main" objectType="CheckBox" fmlaLink="$G$33" lockText="1" noThreeD="1"/>
</file>

<file path=xl/ctrlProps/ctrlProp29.xml><?xml version="1.0" encoding="utf-8"?>
<formControlPr xmlns="http://schemas.microsoft.com/office/spreadsheetml/2009/9/main" objectType="CheckBox" fmlaLink="$H$31" lockText="1" noThreeD="1"/>
</file>

<file path=xl/ctrlProps/ctrlProp3.xml><?xml version="1.0" encoding="utf-8"?>
<formControlPr xmlns="http://schemas.microsoft.com/office/spreadsheetml/2009/9/main" objectType="CheckBox" fmlaLink="$G$33" lockText="1" noThreeD="1"/>
</file>

<file path=xl/ctrlProps/ctrlProp30.xml><?xml version="1.0" encoding="utf-8"?>
<formControlPr xmlns="http://schemas.microsoft.com/office/spreadsheetml/2009/9/main" objectType="CheckBox" fmlaLink="$I$31" lockText="1" noThreeD="1"/>
</file>

<file path=xl/ctrlProps/ctrlProp31.xml><?xml version="1.0" encoding="utf-8"?>
<formControlPr xmlns="http://schemas.microsoft.com/office/spreadsheetml/2009/9/main" objectType="CheckBox" fmlaLink="$J$31" lockText="1" noThreeD="1"/>
</file>

<file path=xl/ctrlProps/ctrlProp32.xml><?xml version="1.0" encoding="utf-8"?>
<formControlPr xmlns="http://schemas.microsoft.com/office/spreadsheetml/2009/9/main" objectType="CheckBox" fmlaLink="$K$31" lockText="1" noThreeD="1"/>
</file>

<file path=xl/ctrlProps/ctrlProp33.xml><?xml version="1.0" encoding="utf-8"?>
<formControlPr xmlns="http://schemas.microsoft.com/office/spreadsheetml/2009/9/main" objectType="CheckBox" fmlaLink="$H$32" lockText="1" noThreeD="1"/>
</file>

<file path=xl/ctrlProps/ctrlProp34.xml><?xml version="1.0" encoding="utf-8"?>
<formControlPr xmlns="http://schemas.microsoft.com/office/spreadsheetml/2009/9/main" objectType="CheckBox" fmlaLink="$H$33" lockText="1" noThreeD="1"/>
</file>

<file path=xl/ctrlProps/ctrlProp35.xml><?xml version="1.0" encoding="utf-8"?>
<formControlPr xmlns="http://schemas.microsoft.com/office/spreadsheetml/2009/9/main" objectType="CheckBox" fmlaLink="$I$33" lockText="1" noThreeD="1"/>
</file>

<file path=xl/ctrlProps/ctrlProp36.xml><?xml version="1.0" encoding="utf-8"?>
<formControlPr xmlns="http://schemas.microsoft.com/office/spreadsheetml/2009/9/main" objectType="CheckBox" fmlaLink="$I$32" lockText="1" noThreeD="1"/>
</file>

<file path=xl/ctrlProps/ctrlProp37.xml><?xml version="1.0" encoding="utf-8"?>
<formControlPr xmlns="http://schemas.microsoft.com/office/spreadsheetml/2009/9/main" objectType="CheckBox" fmlaLink="$J$32" lockText="1" noThreeD="1"/>
</file>

<file path=xl/ctrlProps/ctrlProp38.xml><?xml version="1.0" encoding="utf-8"?>
<formControlPr xmlns="http://schemas.microsoft.com/office/spreadsheetml/2009/9/main" objectType="CheckBox" fmlaLink="$J$33" lockText="1" noThreeD="1"/>
</file>

<file path=xl/ctrlProps/ctrlProp39.xml><?xml version="1.0" encoding="utf-8"?>
<formControlPr xmlns="http://schemas.microsoft.com/office/spreadsheetml/2009/9/main" objectType="CheckBox" fmlaLink="$K$33" lockText="1" noThreeD="1"/>
</file>

<file path=xl/ctrlProps/ctrlProp4.xml><?xml version="1.0" encoding="utf-8"?>
<formControlPr xmlns="http://schemas.microsoft.com/office/spreadsheetml/2009/9/main" objectType="CheckBox" fmlaLink="$H$31" lockText="1" noThreeD="1"/>
</file>

<file path=xl/ctrlProps/ctrlProp40.xml><?xml version="1.0" encoding="utf-8"?>
<formControlPr xmlns="http://schemas.microsoft.com/office/spreadsheetml/2009/9/main" objectType="CheckBox" fmlaLink="$K$32" lockText="1" noThreeD="1"/>
</file>

<file path=xl/ctrlProps/ctrlProp41.xml><?xml version="1.0" encoding="utf-8"?>
<formControlPr xmlns="http://schemas.microsoft.com/office/spreadsheetml/2009/9/main" objectType="Radio" checked="Checked" firstButton="1" fmlaLink="$C$16" noThreeD="1"/>
</file>

<file path=xl/ctrlProps/ctrlProp42.xml><?xml version="1.0" encoding="utf-8"?>
<formControlPr xmlns="http://schemas.microsoft.com/office/spreadsheetml/2009/9/main" objectType="Radio" noThreeD="1"/>
</file>

<file path=xl/ctrlProps/ctrlProp43.xml><?xml version="1.0" encoding="utf-8"?>
<formControlPr xmlns="http://schemas.microsoft.com/office/spreadsheetml/2009/9/main" objectType="Radio" noThreeD="1"/>
</file>

<file path=xl/ctrlProps/ctrlProp44.xml><?xml version="1.0" encoding="utf-8"?>
<formControlPr xmlns="http://schemas.microsoft.com/office/spreadsheetml/2009/9/main" objectType="Radio" noThreeD="1"/>
</file>

<file path=xl/ctrlProps/ctrlProp45.xml><?xml version="1.0" encoding="utf-8"?>
<formControlPr xmlns="http://schemas.microsoft.com/office/spreadsheetml/2009/9/main" objectType="Radio" noThreeD="1"/>
</file>

<file path=xl/ctrlProps/ctrlProp46.xml><?xml version="1.0" encoding="utf-8"?>
<formControlPr xmlns="http://schemas.microsoft.com/office/spreadsheetml/2009/9/main" objectType="Radio" noThreeD="1"/>
</file>

<file path=xl/ctrlProps/ctrlProp47.xml><?xml version="1.0" encoding="utf-8"?>
<formControlPr xmlns="http://schemas.microsoft.com/office/spreadsheetml/2009/9/main" objectType="Radio" noThreeD="1"/>
</file>

<file path=xl/ctrlProps/ctrlProp48.xml><?xml version="1.0" encoding="utf-8"?>
<formControlPr xmlns="http://schemas.microsoft.com/office/spreadsheetml/2009/9/main" objectType="Radio" noThreeD="1"/>
</file>

<file path=xl/ctrlProps/ctrlProp49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CheckBox" fmlaLink="$I$31" lockText="1" noThreeD="1"/>
</file>

<file path=xl/ctrlProps/ctrlProp50.xml><?xml version="1.0" encoding="utf-8"?>
<formControlPr xmlns="http://schemas.microsoft.com/office/spreadsheetml/2009/9/main" objectType="Radio" noThreeD="1"/>
</file>

<file path=xl/ctrlProps/ctrlProp51.xml><?xml version="1.0" encoding="utf-8"?>
<formControlPr xmlns="http://schemas.microsoft.com/office/spreadsheetml/2009/9/main" objectType="CheckBox" fmlaLink="$G$36" lockText="1" noThreeD="1"/>
</file>

<file path=xl/ctrlProps/ctrlProp52.xml><?xml version="1.0" encoding="utf-8"?>
<formControlPr xmlns="http://schemas.microsoft.com/office/spreadsheetml/2009/9/main" objectType="CheckBox" fmlaLink="$I$36" lockText="1" noThreeD="1"/>
</file>

<file path=xl/ctrlProps/ctrlProp53.xml><?xml version="1.0" encoding="utf-8"?>
<formControlPr xmlns="http://schemas.microsoft.com/office/spreadsheetml/2009/9/main" objectType="CheckBox" fmlaLink="$H$36" lockText="1" noThreeD="1"/>
</file>

<file path=xl/ctrlProps/ctrlProp54.xml><?xml version="1.0" encoding="utf-8"?>
<formControlPr xmlns="http://schemas.microsoft.com/office/spreadsheetml/2009/9/main" objectType="CheckBox" fmlaLink="$J$36" lockText="1" noThreeD="1"/>
</file>

<file path=xl/ctrlProps/ctrlProp55.xml><?xml version="1.0" encoding="utf-8"?>
<formControlPr xmlns="http://schemas.microsoft.com/office/spreadsheetml/2009/9/main" objectType="CheckBox" fmlaLink="$K$36" lockText="1" noThreeD="1"/>
</file>

<file path=xl/ctrlProps/ctrlProp56.xml><?xml version="1.0" encoding="utf-8"?>
<formControlPr xmlns="http://schemas.microsoft.com/office/spreadsheetml/2009/9/main" objectType="CheckBox" fmlaLink="$G$37" lockText="1" noThreeD="1"/>
</file>

<file path=xl/ctrlProps/ctrlProp57.xml><?xml version="1.0" encoding="utf-8"?>
<formControlPr xmlns="http://schemas.microsoft.com/office/spreadsheetml/2009/9/main" objectType="CheckBox" fmlaLink="$H$37" lockText="1" noThreeD="1"/>
</file>

<file path=xl/ctrlProps/ctrlProp58.xml><?xml version="1.0" encoding="utf-8"?>
<formControlPr xmlns="http://schemas.microsoft.com/office/spreadsheetml/2009/9/main" objectType="CheckBox" fmlaLink="$I$37" lockText="1" noThreeD="1"/>
</file>

<file path=xl/ctrlProps/ctrlProp59.xml><?xml version="1.0" encoding="utf-8"?>
<formControlPr xmlns="http://schemas.microsoft.com/office/spreadsheetml/2009/9/main" objectType="CheckBox" fmlaLink="$J$37" lockText="1" noThreeD="1"/>
</file>

<file path=xl/ctrlProps/ctrlProp6.xml><?xml version="1.0" encoding="utf-8"?>
<formControlPr xmlns="http://schemas.microsoft.com/office/spreadsheetml/2009/9/main" objectType="CheckBox" fmlaLink="$J$31" lockText="1" noThreeD="1"/>
</file>

<file path=xl/ctrlProps/ctrlProp60.xml><?xml version="1.0" encoding="utf-8"?>
<formControlPr xmlns="http://schemas.microsoft.com/office/spreadsheetml/2009/9/main" objectType="CheckBox" fmlaLink="$K$37" lockText="1" noThreeD="1"/>
</file>

<file path=xl/ctrlProps/ctrlProp61.xml><?xml version="1.0" encoding="utf-8"?>
<formControlPr xmlns="http://schemas.microsoft.com/office/spreadsheetml/2009/9/main" objectType="CheckBox" fmlaLink="$G$38" lockText="1" noThreeD="1"/>
</file>

<file path=xl/ctrlProps/ctrlProp62.xml><?xml version="1.0" encoding="utf-8"?>
<formControlPr xmlns="http://schemas.microsoft.com/office/spreadsheetml/2009/9/main" objectType="CheckBox" fmlaLink="$H$38" lockText="1" noThreeD="1"/>
</file>

<file path=xl/ctrlProps/ctrlProp63.xml><?xml version="1.0" encoding="utf-8"?>
<formControlPr xmlns="http://schemas.microsoft.com/office/spreadsheetml/2009/9/main" objectType="CheckBox" fmlaLink="$I$38" lockText="1" noThreeD="1"/>
</file>

<file path=xl/ctrlProps/ctrlProp64.xml><?xml version="1.0" encoding="utf-8"?>
<formControlPr xmlns="http://schemas.microsoft.com/office/spreadsheetml/2009/9/main" objectType="CheckBox" fmlaLink="$J$38" lockText="1" noThreeD="1"/>
</file>

<file path=xl/ctrlProps/ctrlProp65.xml><?xml version="1.0" encoding="utf-8"?>
<formControlPr xmlns="http://schemas.microsoft.com/office/spreadsheetml/2009/9/main" objectType="CheckBox" fmlaLink="$K$38" lockText="1" noThreeD="1"/>
</file>

<file path=xl/ctrlProps/ctrlProp66.xml><?xml version="1.0" encoding="utf-8"?>
<formControlPr xmlns="http://schemas.microsoft.com/office/spreadsheetml/2009/9/main" objectType="CheckBox" fmlaLink="$G$41" lockText="1" noThreeD="1"/>
</file>

<file path=xl/ctrlProps/ctrlProp67.xml><?xml version="1.0" encoding="utf-8"?>
<formControlPr xmlns="http://schemas.microsoft.com/office/spreadsheetml/2009/9/main" objectType="CheckBox" fmlaLink="$H$41" lockText="1" noThreeD="1"/>
</file>

<file path=xl/ctrlProps/ctrlProp68.xml><?xml version="1.0" encoding="utf-8"?>
<formControlPr xmlns="http://schemas.microsoft.com/office/spreadsheetml/2009/9/main" objectType="CheckBox" fmlaLink="$I$41" lockText="1" noThreeD="1"/>
</file>

<file path=xl/ctrlProps/ctrlProp69.xml><?xml version="1.0" encoding="utf-8"?>
<formControlPr xmlns="http://schemas.microsoft.com/office/spreadsheetml/2009/9/main" objectType="CheckBox" fmlaLink="$J$41" lockText="1" noThreeD="1"/>
</file>

<file path=xl/ctrlProps/ctrlProp7.xml><?xml version="1.0" encoding="utf-8"?>
<formControlPr xmlns="http://schemas.microsoft.com/office/spreadsheetml/2009/9/main" objectType="CheckBox" fmlaLink="$K$31" lockText="1" noThreeD="1"/>
</file>

<file path=xl/ctrlProps/ctrlProp70.xml><?xml version="1.0" encoding="utf-8"?>
<formControlPr xmlns="http://schemas.microsoft.com/office/spreadsheetml/2009/9/main" objectType="CheckBox" fmlaLink="$K$41" lockText="1" noThreeD="1"/>
</file>

<file path=xl/ctrlProps/ctrlProp71.xml><?xml version="1.0" encoding="utf-8"?>
<formControlPr xmlns="http://schemas.microsoft.com/office/spreadsheetml/2009/9/main" objectType="CheckBox" fmlaLink="$G$42" lockText="1" noThreeD="1"/>
</file>

<file path=xl/ctrlProps/ctrlProp72.xml><?xml version="1.0" encoding="utf-8"?>
<formControlPr xmlns="http://schemas.microsoft.com/office/spreadsheetml/2009/9/main" objectType="CheckBox" fmlaLink="$H$42" lockText="1" noThreeD="1"/>
</file>

<file path=xl/ctrlProps/ctrlProp73.xml><?xml version="1.0" encoding="utf-8"?>
<formControlPr xmlns="http://schemas.microsoft.com/office/spreadsheetml/2009/9/main" objectType="CheckBox" fmlaLink="$I$42" lockText="1" noThreeD="1"/>
</file>

<file path=xl/ctrlProps/ctrlProp74.xml><?xml version="1.0" encoding="utf-8"?>
<formControlPr xmlns="http://schemas.microsoft.com/office/spreadsheetml/2009/9/main" objectType="CheckBox" fmlaLink="$J$42" lockText="1" noThreeD="1"/>
</file>

<file path=xl/ctrlProps/ctrlProp75.xml><?xml version="1.0" encoding="utf-8"?>
<formControlPr xmlns="http://schemas.microsoft.com/office/spreadsheetml/2009/9/main" objectType="CheckBox" fmlaLink="$K$42" lockText="1" noThreeD="1"/>
</file>

<file path=xl/ctrlProps/ctrlProp76.xml><?xml version="1.0" encoding="utf-8"?>
<formControlPr xmlns="http://schemas.microsoft.com/office/spreadsheetml/2009/9/main" objectType="CheckBox" fmlaLink="$G$39" lockText="1" noThreeD="1"/>
</file>

<file path=xl/ctrlProps/ctrlProp77.xml><?xml version="1.0" encoding="utf-8"?>
<formControlPr xmlns="http://schemas.microsoft.com/office/spreadsheetml/2009/9/main" objectType="CheckBox" fmlaLink="$G$40" lockText="1" noThreeD="1"/>
</file>

<file path=xl/ctrlProps/ctrlProp78.xml><?xml version="1.0" encoding="utf-8"?>
<formControlPr xmlns="http://schemas.microsoft.com/office/spreadsheetml/2009/9/main" objectType="CheckBox" fmlaLink="$H$39" lockText="1" noThreeD="1"/>
</file>

<file path=xl/ctrlProps/ctrlProp79.xml><?xml version="1.0" encoding="utf-8"?>
<formControlPr xmlns="http://schemas.microsoft.com/office/spreadsheetml/2009/9/main" objectType="CheckBox" fmlaLink="$H$40" lockText="1" noThreeD="1"/>
</file>

<file path=xl/ctrlProps/ctrlProp8.xml><?xml version="1.0" encoding="utf-8"?>
<formControlPr xmlns="http://schemas.microsoft.com/office/spreadsheetml/2009/9/main" objectType="CheckBox" fmlaLink="$H$32" lockText="1" noThreeD="1"/>
</file>

<file path=xl/ctrlProps/ctrlProp80.xml><?xml version="1.0" encoding="utf-8"?>
<formControlPr xmlns="http://schemas.microsoft.com/office/spreadsheetml/2009/9/main" objectType="CheckBox" fmlaLink="$I$39" lockText="1" noThreeD="1"/>
</file>

<file path=xl/ctrlProps/ctrlProp81.xml><?xml version="1.0" encoding="utf-8"?>
<formControlPr xmlns="http://schemas.microsoft.com/office/spreadsheetml/2009/9/main" objectType="CheckBox" fmlaLink="$I$40" lockText="1" noThreeD="1"/>
</file>

<file path=xl/ctrlProps/ctrlProp82.xml><?xml version="1.0" encoding="utf-8"?>
<formControlPr xmlns="http://schemas.microsoft.com/office/spreadsheetml/2009/9/main" objectType="CheckBox" fmlaLink="$J$39" lockText="1" noThreeD="1"/>
</file>

<file path=xl/ctrlProps/ctrlProp83.xml><?xml version="1.0" encoding="utf-8"?>
<formControlPr xmlns="http://schemas.microsoft.com/office/spreadsheetml/2009/9/main" objectType="CheckBox" fmlaLink="$K$39" lockText="1" noThreeD="1"/>
</file>

<file path=xl/ctrlProps/ctrlProp84.xml><?xml version="1.0" encoding="utf-8"?>
<formControlPr xmlns="http://schemas.microsoft.com/office/spreadsheetml/2009/9/main" objectType="CheckBox" fmlaLink="$K$40" lockText="1" noThreeD="1"/>
</file>

<file path=xl/ctrlProps/ctrlProp85.xml><?xml version="1.0" encoding="utf-8"?>
<formControlPr xmlns="http://schemas.microsoft.com/office/spreadsheetml/2009/9/main" objectType="CheckBox" fmlaLink="$J$40" lockText="1" noThreeD="1"/>
</file>

<file path=xl/ctrlProps/ctrlProp86.xml><?xml version="1.0" encoding="utf-8"?>
<formControlPr xmlns="http://schemas.microsoft.com/office/spreadsheetml/2009/9/main" objectType="Radio" checked="Checked" firstButton="1" fmlaLink="$C$16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$H$33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CheckBox" fmlaLink="$G$31" lockText="1" noThreeD="1"/>
</file>

<file path=xl/ctrlProps/ctrlProp97.xml><?xml version="1.0" encoding="utf-8"?>
<formControlPr xmlns="http://schemas.microsoft.com/office/spreadsheetml/2009/9/main" objectType="CheckBox" fmlaLink="$G$33" lockText="1" noThreeD="1"/>
</file>

<file path=xl/ctrlProps/ctrlProp98.xml><?xml version="1.0" encoding="utf-8"?>
<formControlPr xmlns="http://schemas.microsoft.com/office/spreadsheetml/2009/9/main" objectType="CheckBox" fmlaLink="$H$31" lockText="1" noThreeD="1"/>
</file>

<file path=xl/ctrlProps/ctrlProp99.xml><?xml version="1.0" encoding="utf-8"?>
<formControlPr xmlns="http://schemas.microsoft.com/office/spreadsheetml/2009/9/main" objectType="CheckBox" fmlaLink="$H$3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133350</xdr:rowOff>
        </xdr:from>
        <xdr:to>
          <xdr:col>1</xdr:col>
          <xdr:colOff>419100</xdr:colOff>
          <xdr:row>31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31</xdr:row>
          <xdr:rowOff>123825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133350</xdr:rowOff>
        </xdr:from>
        <xdr:to>
          <xdr:col>1</xdr:col>
          <xdr:colOff>419100</xdr:colOff>
          <xdr:row>33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133350</xdr:rowOff>
        </xdr:from>
        <xdr:to>
          <xdr:col>2</xdr:col>
          <xdr:colOff>438150</xdr:colOff>
          <xdr:row>31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133350</xdr:rowOff>
        </xdr:from>
        <xdr:to>
          <xdr:col>3</xdr:col>
          <xdr:colOff>428625</xdr:colOff>
          <xdr:row>31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133350</xdr:rowOff>
        </xdr:from>
        <xdr:to>
          <xdr:col>4</xdr:col>
          <xdr:colOff>466725</xdr:colOff>
          <xdr:row>31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133350</xdr:rowOff>
        </xdr:from>
        <xdr:to>
          <xdr:col>5</xdr:col>
          <xdr:colOff>409575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133350</xdr:rowOff>
        </xdr:from>
        <xdr:to>
          <xdr:col>2</xdr:col>
          <xdr:colOff>438150</xdr:colOff>
          <xdr:row>32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152400</xdr:rowOff>
        </xdr:from>
        <xdr:to>
          <xdr:col>2</xdr:col>
          <xdr:colOff>438150</xdr:colOff>
          <xdr:row>33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152400</xdr:rowOff>
        </xdr:from>
        <xdr:to>
          <xdr:col>3</xdr:col>
          <xdr:colOff>438150</xdr:colOff>
          <xdr:row>33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133350</xdr:rowOff>
        </xdr:from>
        <xdr:to>
          <xdr:col>3</xdr:col>
          <xdr:colOff>438150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31</xdr:row>
          <xdr:rowOff>133350</xdr:rowOff>
        </xdr:from>
        <xdr:to>
          <xdr:col>4</xdr:col>
          <xdr:colOff>466725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152400</xdr:rowOff>
        </xdr:from>
        <xdr:to>
          <xdr:col>4</xdr:col>
          <xdr:colOff>466725</xdr:colOff>
          <xdr:row>33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152400</xdr:rowOff>
        </xdr:from>
        <xdr:to>
          <xdr:col>5</xdr:col>
          <xdr:colOff>409575</xdr:colOff>
          <xdr:row>33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133350</xdr:rowOff>
        </xdr:from>
        <xdr:to>
          <xdr:col>5</xdr:col>
          <xdr:colOff>409575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323850</xdr:rowOff>
        </xdr:from>
        <xdr:to>
          <xdr:col>1</xdr:col>
          <xdr:colOff>381000</xdr:colOff>
          <xdr:row>16</xdr:row>
          <xdr:rowOff>19050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171450</xdr:rowOff>
        </xdr:from>
        <xdr:to>
          <xdr:col>1</xdr:col>
          <xdr:colOff>381000</xdr:colOff>
          <xdr:row>17</xdr:row>
          <xdr:rowOff>9525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171450</xdr:rowOff>
        </xdr:from>
        <xdr:to>
          <xdr:col>1</xdr:col>
          <xdr:colOff>381000</xdr:colOff>
          <xdr:row>18</xdr:row>
          <xdr:rowOff>9525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171450</xdr:rowOff>
        </xdr:from>
        <xdr:to>
          <xdr:col>1</xdr:col>
          <xdr:colOff>381000</xdr:colOff>
          <xdr:row>19</xdr:row>
          <xdr:rowOff>9525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171450</xdr:rowOff>
        </xdr:from>
        <xdr:to>
          <xdr:col>1</xdr:col>
          <xdr:colOff>381000</xdr:colOff>
          <xdr:row>20</xdr:row>
          <xdr:rowOff>9525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171450</xdr:rowOff>
        </xdr:from>
        <xdr:to>
          <xdr:col>1</xdr:col>
          <xdr:colOff>381000</xdr:colOff>
          <xdr:row>21</xdr:row>
          <xdr:rowOff>9525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171450</xdr:rowOff>
        </xdr:from>
        <xdr:to>
          <xdr:col>1</xdr:col>
          <xdr:colOff>381000</xdr:colOff>
          <xdr:row>22</xdr:row>
          <xdr:rowOff>9525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180975</xdr:rowOff>
        </xdr:from>
        <xdr:to>
          <xdr:col>1</xdr:col>
          <xdr:colOff>381000</xdr:colOff>
          <xdr:row>23</xdr:row>
          <xdr:rowOff>19050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381000</xdr:colOff>
          <xdr:row>24</xdr:row>
          <xdr:rowOff>28575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180975</xdr:rowOff>
        </xdr:from>
        <xdr:to>
          <xdr:col>1</xdr:col>
          <xdr:colOff>381000</xdr:colOff>
          <xdr:row>25</xdr:row>
          <xdr:rowOff>19050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38100</xdr:colOff>
      <xdr:row>0</xdr:row>
      <xdr:rowOff>9525</xdr:rowOff>
    </xdr:from>
    <xdr:to>
      <xdr:col>0</xdr:col>
      <xdr:colOff>1781175</xdr:colOff>
      <xdr:row>2</xdr:row>
      <xdr:rowOff>171450</xdr:rowOff>
    </xdr:to>
    <xdr:pic>
      <xdr:nvPicPr>
        <xdr:cNvPr id="118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1743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133350</xdr:rowOff>
        </xdr:from>
        <xdr:to>
          <xdr:col>1</xdr:col>
          <xdr:colOff>409575</xdr:colOff>
          <xdr:row>31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123825</xdr:rowOff>
        </xdr:from>
        <xdr:to>
          <xdr:col>1</xdr:col>
          <xdr:colOff>409575</xdr:colOff>
          <xdr:row>32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133350</xdr:rowOff>
        </xdr:from>
        <xdr:to>
          <xdr:col>1</xdr:col>
          <xdr:colOff>409575</xdr:colOff>
          <xdr:row>35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133350</xdr:rowOff>
        </xdr:from>
        <xdr:to>
          <xdr:col>2</xdr:col>
          <xdr:colOff>419100</xdr:colOff>
          <xdr:row>31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133350</xdr:rowOff>
        </xdr:from>
        <xdr:to>
          <xdr:col>3</xdr:col>
          <xdr:colOff>428625</xdr:colOff>
          <xdr:row>31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133350</xdr:rowOff>
        </xdr:from>
        <xdr:to>
          <xdr:col>4</xdr:col>
          <xdr:colOff>419100</xdr:colOff>
          <xdr:row>31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133350</xdr:rowOff>
        </xdr:from>
        <xdr:to>
          <xdr:col>5</xdr:col>
          <xdr:colOff>409575</xdr:colOff>
          <xdr:row>31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133350</xdr:rowOff>
        </xdr:from>
        <xdr:to>
          <xdr:col>2</xdr:col>
          <xdr:colOff>419100</xdr:colOff>
          <xdr:row>32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152400</xdr:rowOff>
        </xdr:from>
        <xdr:to>
          <xdr:col>2</xdr:col>
          <xdr:colOff>419100</xdr:colOff>
          <xdr:row>35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152400</xdr:rowOff>
        </xdr:from>
        <xdr:to>
          <xdr:col>3</xdr:col>
          <xdr:colOff>428625</xdr:colOff>
          <xdr:row>35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133350</xdr:rowOff>
        </xdr:from>
        <xdr:to>
          <xdr:col>3</xdr:col>
          <xdr:colOff>428625</xdr:colOff>
          <xdr:row>32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133350</xdr:rowOff>
        </xdr:from>
        <xdr:to>
          <xdr:col>4</xdr:col>
          <xdr:colOff>419100</xdr:colOff>
          <xdr:row>32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152400</xdr:rowOff>
        </xdr:from>
        <xdr:to>
          <xdr:col>4</xdr:col>
          <xdr:colOff>419100</xdr:colOff>
          <xdr:row>35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152400</xdr:rowOff>
        </xdr:from>
        <xdr:to>
          <xdr:col>5</xdr:col>
          <xdr:colOff>409575</xdr:colOff>
          <xdr:row>35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133350</xdr:rowOff>
        </xdr:from>
        <xdr:to>
          <xdr:col>5</xdr:col>
          <xdr:colOff>409575</xdr:colOff>
          <xdr:row>32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0</xdr:rowOff>
        </xdr:from>
        <xdr:to>
          <xdr:col>1</xdr:col>
          <xdr:colOff>9525</xdr:colOff>
          <xdr:row>25</xdr:row>
          <xdr:rowOff>0</xdr:rowOff>
        </xdr:to>
        <xdr:grpSp>
          <xdr:nvGrpSpPr>
            <xdr:cNvPr id="2205" name="Group 16"/>
            <xdr:cNvGrpSpPr>
              <a:grpSpLocks/>
            </xdr:cNvGrpSpPr>
          </xdr:nvGrpSpPr>
          <xdr:grpSpPr bwMode="auto">
            <a:xfrm>
              <a:off x="3648075" y="4886325"/>
              <a:ext cx="9525" cy="1905000"/>
              <a:chOff x="333" y="245"/>
              <a:chExt cx="60" cy="170"/>
            </a:xfrm>
          </xdr:grpSpPr>
          <xdr:sp macro="" textlink="">
            <xdr:nvSpPr>
              <xdr:cNvPr id="2065" name="OptionButton1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>
              <a:xfrm>
                <a:off x="333" y="279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66" name="OptionButton2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>
              <a:xfrm>
                <a:off x="333" y="296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67" name="OptionButton3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333" y="313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68" name="OptionButton4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>
              <a:xfrm>
                <a:off x="333" y="330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69" name="OptionButton5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>
              <a:xfrm>
                <a:off x="333" y="347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70" name="OptionButton6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33" y="364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71" name="OptionButton7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333" y="381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72" name="OptionButton8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333" y="398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73" name="OptionButton9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>
              <a:xfrm>
                <a:off x="333" y="262"/>
                <a:ext cx="60" cy="17"/>
              </a:xfrm>
              <a:prstGeom prst="rect">
                <a:avLst/>
              </a:prstGeom>
            </xdr:spPr>
          </xdr:sp>
          <xdr:sp macro="" textlink="">
            <xdr:nvSpPr>
              <xdr:cNvPr id="2074" name="OptionButton10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>
              <a:xfrm>
                <a:off x="333" y="245"/>
                <a:ext cx="60" cy="1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314325</xdr:rowOff>
        </xdr:from>
        <xdr:to>
          <xdr:col>1</xdr:col>
          <xdr:colOff>381000</xdr:colOff>
          <xdr:row>16</xdr:row>
          <xdr:rowOff>9525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171450</xdr:rowOff>
        </xdr:from>
        <xdr:to>
          <xdr:col>1</xdr:col>
          <xdr:colOff>381000</xdr:colOff>
          <xdr:row>17</xdr:row>
          <xdr:rowOff>9525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171450</xdr:rowOff>
        </xdr:from>
        <xdr:to>
          <xdr:col>1</xdr:col>
          <xdr:colOff>381000</xdr:colOff>
          <xdr:row>18</xdr:row>
          <xdr:rowOff>9525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161925</xdr:rowOff>
        </xdr:from>
        <xdr:to>
          <xdr:col>1</xdr:col>
          <xdr:colOff>381000</xdr:colOff>
          <xdr:row>19</xdr:row>
          <xdr:rowOff>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161925</xdr:rowOff>
        </xdr:from>
        <xdr:to>
          <xdr:col>1</xdr:col>
          <xdr:colOff>381000</xdr:colOff>
          <xdr:row>20</xdr:row>
          <xdr:rowOff>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161925</xdr:rowOff>
        </xdr:from>
        <xdr:to>
          <xdr:col>1</xdr:col>
          <xdr:colOff>381000</xdr:colOff>
          <xdr:row>21</xdr:row>
          <xdr:rowOff>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161925</xdr:rowOff>
        </xdr:from>
        <xdr:to>
          <xdr:col>1</xdr:col>
          <xdr:colOff>381000</xdr:colOff>
          <xdr:row>22</xdr:row>
          <xdr:rowOff>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171450</xdr:rowOff>
        </xdr:from>
        <xdr:to>
          <xdr:col>1</xdr:col>
          <xdr:colOff>381000</xdr:colOff>
          <xdr:row>23</xdr:row>
          <xdr:rowOff>9525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180975</xdr:rowOff>
        </xdr:from>
        <xdr:to>
          <xdr:col>1</xdr:col>
          <xdr:colOff>381000</xdr:colOff>
          <xdr:row>24</xdr:row>
          <xdr:rowOff>19050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171450</xdr:rowOff>
        </xdr:from>
        <xdr:to>
          <xdr:col>1</xdr:col>
          <xdr:colOff>381000</xdr:colOff>
          <xdr:row>25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66675</xdr:colOff>
      <xdr:row>0</xdr:row>
      <xdr:rowOff>9525</xdr:rowOff>
    </xdr:from>
    <xdr:to>
      <xdr:col>0</xdr:col>
      <xdr:colOff>1771650</xdr:colOff>
      <xdr:row>2</xdr:row>
      <xdr:rowOff>152400</xdr:rowOff>
    </xdr:to>
    <xdr:pic>
      <xdr:nvPicPr>
        <xdr:cNvPr id="2206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1704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0</xdr:rowOff>
        </xdr:from>
        <xdr:to>
          <xdr:col>1</xdr:col>
          <xdr:colOff>9525</xdr:colOff>
          <xdr:row>25</xdr:row>
          <xdr:rowOff>142875</xdr:rowOff>
        </xdr:to>
        <xdr:grpSp>
          <xdr:nvGrpSpPr>
            <xdr:cNvPr id="3303" name="Group 16"/>
            <xdr:cNvGrpSpPr>
              <a:grpSpLocks/>
            </xdr:cNvGrpSpPr>
          </xdr:nvGrpSpPr>
          <xdr:grpSpPr bwMode="auto">
            <a:xfrm>
              <a:off x="3648075" y="4886325"/>
              <a:ext cx="9525" cy="2047875"/>
              <a:chOff x="333" y="245"/>
              <a:chExt cx="60" cy="182"/>
            </a:xfrm>
          </xdr:grpSpPr>
          <xdr:sp macro="" textlink="">
            <xdr:nvSpPr>
              <xdr:cNvPr id="3089" name="OptionButton1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>
              <a:xfrm>
                <a:off x="333" y="279"/>
                <a:ext cx="60" cy="30"/>
              </a:xfrm>
              <a:prstGeom prst="rect">
                <a:avLst/>
              </a:prstGeom>
            </xdr:spPr>
          </xdr:sp>
          <xdr:sp macro="" textlink="">
            <xdr:nvSpPr>
              <xdr:cNvPr id="3090" name="OptionButton2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>
              <a:xfrm>
                <a:off x="333" y="296"/>
                <a:ext cx="60" cy="30"/>
              </a:xfrm>
              <a:prstGeom prst="rect">
                <a:avLst/>
              </a:prstGeom>
            </xdr:spPr>
          </xdr:sp>
          <xdr:sp macro="" textlink="">
            <xdr:nvSpPr>
              <xdr:cNvPr id="3091" name="OptionButton3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>
              <a:xfrm>
                <a:off x="333" y="313"/>
                <a:ext cx="60" cy="30"/>
              </a:xfrm>
              <a:prstGeom prst="rect">
                <a:avLst/>
              </a:prstGeom>
            </xdr:spPr>
          </xdr:sp>
          <xdr:sp macro="" textlink="">
            <xdr:nvSpPr>
              <xdr:cNvPr id="3092" name="OptionButton4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>
              <a:xfrm>
                <a:off x="333" y="330"/>
                <a:ext cx="60" cy="29"/>
              </a:xfrm>
              <a:prstGeom prst="rect">
                <a:avLst/>
              </a:prstGeom>
            </xdr:spPr>
          </xdr:sp>
          <xdr:sp macro="" textlink="">
            <xdr:nvSpPr>
              <xdr:cNvPr id="3093" name="OptionButton5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>
              <a:xfrm>
                <a:off x="333" y="347"/>
                <a:ext cx="60" cy="29"/>
              </a:xfrm>
              <a:prstGeom prst="rect">
                <a:avLst/>
              </a:prstGeom>
            </xdr:spPr>
          </xdr:sp>
          <xdr:sp macro="" textlink="">
            <xdr:nvSpPr>
              <xdr:cNvPr id="3094" name="OptionButton6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>
              <a:xfrm>
                <a:off x="333" y="364"/>
                <a:ext cx="60" cy="29"/>
              </a:xfrm>
              <a:prstGeom prst="rect">
                <a:avLst/>
              </a:prstGeom>
            </xdr:spPr>
          </xdr:sp>
          <xdr:sp macro="" textlink="">
            <xdr:nvSpPr>
              <xdr:cNvPr id="3095" name="OptionButton7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>
              <a:xfrm>
                <a:off x="333" y="381"/>
                <a:ext cx="60" cy="29"/>
              </a:xfrm>
              <a:prstGeom prst="rect">
                <a:avLst/>
              </a:prstGeom>
            </xdr:spPr>
          </xdr:sp>
          <xdr:sp macro="" textlink="">
            <xdr:nvSpPr>
              <xdr:cNvPr id="3096" name="OptionButton8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>
              <a:xfrm>
                <a:off x="333" y="398"/>
                <a:ext cx="60" cy="29"/>
              </a:xfrm>
              <a:prstGeom prst="rect">
                <a:avLst/>
              </a:prstGeom>
            </xdr:spPr>
          </xdr:sp>
          <xdr:sp macro="" textlink="">
            <xdr:nvSpPr>
              <xdr:cNvPr id="3097" name="OptionButton9" hidden="1">
                <a:extLst>
                  <a:ext uri="{63B3BB69-23CF-44E3-9099-C40C66FF867C}">
                    <a14:compatExt spid="_x0000_s3097"/>
                  </a:ext>
                </a:extLst>
              </xdr:cNvPr>
              <xdr:cNvSpPr/>
            </xdr:nvSpPr>
            <xdr:spPr>
              <a:xfrm>
                <a:off x="333" y="262"/>
                <a:ext cx="60" cy="30"/>
              </a:xfrm>
              <a:prstGeom prst="rect">
                <a:avLst/>
              </a:prstGeom>
            </xdr:spPr>
          </xdr:sp>
          <xdr:sp macro="" textlink="">
            <xdr:nvSpPr>
              <xdr:cNvPr id="3098" name="OptionButton10" hidden="1">
                <a:extLst>
                  <a:ext uri="{63B3BB69-23CF-44E3-9099-C40C66FF867C}">
                    <a14:compatExt spid="_x0000_s3098"/>
                  </a:ext>
                </a:extLst>
              </xdr:cNvPr>
              <xdr:cNvSpPr/>
            </xdr:nvSpPr>
            <xdr:spPr>
              <a:xfrm>
                <a:off x="333" y="245"/>
                <a:ext cx="60" cy="3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66675</xdr:rowOff>
        </xdr:from>
        <xdr:to>
          <xdr:col>1</xdr:col>
          <xdr:colOff>561975</xdr:colOff>
          <xdr:row>36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35</xdr:row>
          <xdr:rowOff>66675</xdr:rowOff>
        </xdr:from>
        <xdr:to>
          <xdr:col>3</xdr:col>
          <xdr:colOff>561975</xdr:colOff>
          <xdr:row>36</xdr:row>
          <xdr:rowOff>66675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35</xdr:row>
          <xdr:rowOff>66675</xdr:rowOff>
        </xdr:from>
        <xdr:to>
          <xdr:col>2</xdr:col>
          <xdr:colOff>561975</xdr:colOff>
          <xdr:row>36</xdr:row>
          <xdr:rowOff>66675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66675</xdr:rowOff>
        </xdr:from>
        <xdr:to>
          <xdr:col>4</xdr:col>
          <xdr:colOff>571500</xdr:colOff>
          <xdr:row>36</xdr:row>
          <xdr:rowOff>66675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35</xdr:row>
          <xdr:rowOff>66675</xdr:rowOff>
        </xdr:from>
        <xdr:to>
          <xdr:col>5</xdr:col>
          <xdr:colOff>571500</xdr:colOff>
          <xdr:row>36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123825</xdr:rowOff>
        </xdr:from>
        <xdr:to>
          <xdr:col>1</xdr:col>
          <xdr:colOff>523875</xdr:colOff>
          <xdr:row>37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36</xdr:row>
          <xdr:rowOff>123825</xdr:rowOff>
        </xdr:from>
        <xdr:to>
          <xdr:col>2</xdr:col>
          <xdr:colOff>523875</xdr:colOff>
          <xdr:row>37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36</xdr:row>
          <xdr:rowOff>123825</xdr:rowOff>
        </xdr:from>
        <xdr:to>
          <xdr:col>3</xdr:col>
          <xdr:colOff>523875</xdr:colOff>
          <xdr:row>37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123825</xdr:rowOff>
        </xdr:from>
        <xdr:to>
          <xdr:col>4</xdr:col>
          <xdr:colOff>533400</xdr:colOff>
          <xdr:row>37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36</xdr:row>
          <xdr:rowOff>123825</xdr:rowOff>
        </xdr:from>
        <xdr:to>
          <xdr:col>5</xdr:col>
          <xdr:colOff>533400</xdr:colOff>
          <xdr:row>37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123825</xdr:rowOff>
        </xdr:from>
        <xdr:to>
          <xdr:col>1</xdr:col>
          <xdr:colOff>523875</xdr:colOff>
          <xdr:row>38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37</xdr:row>
          <xdr:rowOff>123825</xdr:rowOff>
        </xdr:from>
        <xdr:to>
          <xdr:col>2</xdr:col>
          <xdr:colOff>523875</xdr:colOff>
          <xdr:row>38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37</xdr:row>
          <xdr:rowOff>123825</xdr:rowOff>
        </xdr:from>
        <xdr:to>
          <xdr:col>3</xdr:col>
          <xdr:colOff>523875</xdr:colOff>
          <xdr:row>38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123825</xdr:rowOff>
        </xdr:from>
        <xdr:to>
          <xdr:col>4</xdr:col>
          <xdr:colOff>533400</xdr:colOff>
          <xdr:row>38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37</xdr:row>
          <xdr:rowOff>123825</xdr:rowOff>
        </xdr:from>
        <xdr:to>
          <xdr:col>5</xdr:col>
          <xdr:colOff>533400</xdr:colOff>
          <xdr:row>38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40</xdr:row>
          <xdr:rowOff>123825</xdr:rowOff>
        </xdr:from>
        <xdr:to>
          <xdr:col>1</xdr:col>
          <xdr:colOff>523875</xdr:colOff>
          <xdr:row>41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40</xdr:row>
          <xdr:rowOff>123825</xdr:rowOff>
        </xdr:from>
        <xdr:to>
          <xdr:col>2</xdr:col>
          <xdr:colOff>523875</xdr:colOff>
          <xdr:row>41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40</xdr:row>
          <xdr:rowOff>123825</xdr:rowOff>
        </xdr:from>
        <xdr:to>
          <xdr:col>3</xdr:col>
          <xdr:colOff>523875</xdr:colOff>
          <xdr:row>41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123825</xdr:rowOff>
        </xdr:from>
        <xdr:to>
          <xdr:col>4</xdr:col>
          <xdr:colOff>533400</xdr:colOff>
          <xdr:row>41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40</xdr:row>
          <xdr:rowOff>123825</xdr:rowOff>
        </xdr:from>
        <xdr:to>
          <xdr:col>5</xdr:col>
          <xdr:colOff>533400</xdr:colOff>
          <xdr:row>41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41</xdr:row>
          <xdr:rowOff>123825</xdr:rowOff>
        </xdr:from>
        <xdr:to>
          <xdr:col>1</xdr:col>
          <xdr:colOff>523875</xdr:colOff>
          <xdr:row>42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41</xdr:row>
          <xdr:rowOff>123825</xdr:rowOff>
        </xdr:from>
        <xdr:to>
          <xdr:col>2</xdr:col>
          <xdr:colOff>523875</xdr:colOff>
          <xdr:row>42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123825</xdr:rowOff>
        </xdr:from>
        <xdr:to>
          <xdr:col>3</xdr:col>
          <xdr:colOff>523875</xdr:colOff>
          <xdr:row>42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123825</xdr:rowOff>
        </xdr:from>
        <xdr:to>
          <xdr:col>4</xdr:col>
          <xdr:colOff>533400</xdr:colOff>
          <xdr:row>42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41</xdr:row>
          <xdr:rowOff>123825</xdr:rowOff>
        </xdr:from>
        <xdr:to>
          <xdr:col>5</xdr:col>
          <xdr:colOff>533400</xdr:colOff>
          <xdr:row>42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123825</xdr:rowOff>
        </xdr:from>
        <xdr:to>
          <xdr:col>1</xdr:col>
          <xdr:colOff>523875</xdr:colOff>
          <xdr:row>39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39</xdr:row>
          <xdr:rowOff>123825</xdr:rowOff>
        </xdr:from>
        <xdr:to>
          <xdr:col>1</xdr:col>
          <xdr:colOff>523875</xdr:colOff>
          <xdr:row>40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38</xdr:row>
          <xdr:rowOff>123825</xdr:rowOff>
        </xdr:from>
        <xdr:to>
          <xdr:col>2</xdr:col>
          <xdr:colOff>523875</xdr:colOff>
          <xdr:row>39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123825</xdr:rowOff>
        </xdr:from>
        <xdr:to>
          <xdr:col>2</xdr:col>
          <xdr:colOff>523875</xdr:colOff>
          <xdr:row>40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38</xdr:row>
          <xdr:rowOff>123825</xdr:rowOff>
        </xdr:from>
        <xdr:to>
          <xdr:col>3</xdr:col>
          <xdr:colOff>523875</xdr:colOff>
          <xdr:row>39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123825</xdr:rowOff>
        </xdr:from>
        <xdr:to>
          <xdr:col>3</xdr:col>
          <xdr:colOff>523875</xdr:colOff>
          <xdr:row>40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123825</xdr:rowOff>
        </xdr:from>
        <xdr:to>
          <xdr:col>4</xdr:col>
          <xdr:colOff>533400</xdr:colOff>
          <xdr:row>39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38</xdr:row>
          <xdr:rowOff>123825</xdr:rowOff>
        </xdr:from>
        <xdr:to>
          <xdr:col>5</xdr:col>
          <xdr:colOff>533400</xdr:colOff>
          <xdr:row>39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39</xdr:row>
          <xdr:rowOff>123825</xdr:rowOff>
        </xdr:from>
        <xdr:to>
          <xdr:col>5</xdr:col>
          <xdr:colOff>533400</xdr:colOff>
          <xdr:row>40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123825</xdr:rowOff>
        </xdr:from>
        <xdr:to>
          <xdr:col>4</xdr:col>
          <xdr:colOff>533400</xdr:colOff>
          <xdr:row>40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15</xdr:row>
          <xdr:rowOff>0</xdr:rowOff>
        </xdr:from>
        <xdr:to>
          <xdr:col>1</xdr:col>
          <xdr:colOff>476250</xdr:colOff>
          <xdr:row>16</xdr:row>
          <xdr:rowOff>19050</xdr:rowOff>
        </xdr:to>
        <xdr:sp macro="" textlink="">
          <xdr:nvSpPr>
            <xdr:cNvPr id="3192" name="Option Button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15</xdr:row>
          <xdr:rowOff>171450</xdr:rowOff>
        </xdr:from>
        <xdr:to>
          <xdr:col>1</xdr:col>
          <xdr:colOff>476250</xdr:colOff>
          <xdr:row>17</xdr:row>
          <xdr:rowOff>9525</xdr:rowOff>
        </xdr:to>
        <xdr:sp macro="" textlink="">
          <xdr:nvSpPr>
            <xdr:cNvPr id="3193" name="Option Button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16</xdr:row>
          <xdr:rowOff>171450</xdr:rowOff>
        </xdr:from>
        <xdr:to>
          <xdr:col>1</xdr:col>
          <xdr:colOff>476250</xdr:colOff>
          <xdr:row>18</xdr:row>
          <xdr:rowOff>9525</xdr:rowOff>
        </xdr:to>
        <xdr:sp macro="" textlink="">
          <xdr:nvSpPr>
            <xdr:cNvPr id="3194" name="Option Button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171450</xdr:rowOff>
        </xdr:from>
        <xdr:to>
          <xdr:col>1</xdr:col>
          <xdr:colOff>476250</xdr:colOff>
          <xdr:row>19</xdr:row>
          <xdr:rowOff>9525</xdr:rowOff>
        </xdr:to>
        <xdr:sp macro="" textlink="">
          <xdr:nvSpPr>
            <xdr:cNvPr id="3195" name="Option Button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18</xdr:row>
          <xdr:rowOff>171450</xdr:rowOff>
        </xdr:from>
        <xdr:to>
          <xdr:col>1</xdr:col>
          <xdr:colOff>476250</xdr:colOff>
          <xdr:row>20</xdr:row>
          <xdr:rowOff>9525</xdr:rowOff>
        </xdr:to>
        <xdr:sp macro="" textlink="">
          <xdr:nvSpPr>
            <xdr:cNvPr id="3196" name="Option Button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19</xdr:row>
          <xdr:rowOff>171450</xdr:rowOff>
        </xdr:from>
        <xdr:to>
          <xdr:col>1</xdr:col>
          <xdr:colOff>476250</xdr:colOff>
          <xdr:row>21</xdr:row>
          <xdr:rowOff>9525</xdr:rowOff>
        </xdr:to>
        <xdr:sp macro="" textlink="">
          <xdr:nvSpPr>
            <xdr:cNvPr id="3197" name="Option Button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20</xdr:row>
          <xdr:rowOff>171450</xdr:rowOff>
        </xdr:from>
        <xdr:to>
          <xdr:col>1</xdr:col>
          <xdr:colOff>476250</xdr:colOff>
          <xdr:row>22</xdr:row>
          <xdr:rowOff>9525</xdr:rowOff>
        </xdr:to>
        <xdr:sp macro="" textlink="">
          <xdr:nvSpPr>
            <xdr:cNvPr id="3198" name="Option Button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21</xdr:row>
          <xdr:rowOff>180975</xdr:rowOff>
        </xdr:from>
        <xdr:to>
          <xdr:col>1</xdr:col>
          <xdr:colOff>476250</xdr:colOff>
          <xdr:row>23</xdr:row>
          <xdr:rowOff>19050</xdr:rowOff>
        </xdr:to>
        <xdr:sp macro="" textlink="">
          <xdr:nvSpPr>
            <xdr:cNvPr id="3199" name="Option Button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0</xdr:rowOff>
        </xdr:from>
        <xdr:to>
          <xdr:col>1</xdr:col>
          <xdr:colOff>476250</xdr:colOff>
          <xdr:row>24</xdr:row>
          <xdr:rowOff>28575</xdr:rowOff>
        </xdr:to>
        <xdr:sp macro="" textlink="">
          <xdr:nvSpPr>
            <xdr:cNvPr id="3200" name="Option Button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180975</xdr:rowOff>
        </xdr:from>
        <xdr:to>
          <xdr:col>1</xdr:col>
          <xdr:colOff>476250</xdr:colOff>
          <xdr:row>25</xdr:row>
          <xdr:rowOff>19050</xdr:rowOff>
        </xdr:to>
        <xdr:sp macro="" textlink="">
          <xdr:nvSpPr>
            <xdr:cNvPr id="3201" name="Option Button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38100</xdr:rowOff>
    </xdr:from>
    <xdr:to>
      <xdr:col>0</xdr:col>
      <xdr:colOff>1809750</xdr:colOff>
      <xdr:row>2</xdr:row>
      <xdr:rowOff>190500</xdr:rowOff>
    </xdr:to>
    <xdr:pic>
      <xdr:nvPicPr>
        <xdr:cNvPr id="330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724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123825</xdr:rowOff>
        </xdr:from>
        <xdr:to>
          <xdr:col>1</xdr:col>
          <xdr:colOff>419100</xdr:colOff>
          <xdr:row>31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133350</xdr:rowOff>
        </xdr:from>
        <xdr:to>
          <xdr:col>1</xdr:col>
          <xdr:colOff>419100</xdr:colOff>
          <xdr:row>33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133350</xdr:rowOff>
        </xdr:from>
        <xdr:to>
          <xdr:col>2</xdr:col>
          <xdr:colOff>438150</xdr:colOff>
          <xdr:row>31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152400</xdr:rowOff>
        </xdr:from>
        <xdr:to>
          <xdr:col>2</xdr:col>
          <xdr:colOff>438150</xdr:colOff>
          <xdr:row>33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133350</xdr:rowOff>
        </xdr:from>
        <xdr:to>
          <xdr:col>3</xdr:col>
          <xdr:colOff>438150</xdr:colOff>
          <xdr:row>31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133350</xdr:rowOff>
        </xdr:from>
        <xdr:to>
          <xdr:col>4</xdr:col>
          <xdr:colOff>466725</xdr:colOff>
          <xdr:row>31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152400</xdr:rowOff>
        </xdr:from>
        <xdr:to>
          <xdr:col>4</xdr:col>
          <xdr:colOff>466725</xdr:colOff>
          <xdr:row>33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152400</xdr:rowOff>
        </xdr:from>
        <xdr:to>
          <xdr:col>5</xdr:col>
          <xdr:colOff>409575</xdr:colOff>
          <xdr:row>33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133350</xdr:rowOff>
        </xdr:from>
        <xdr:to>
          <xdr:col>5</xdr:col>
          <xdr:colOff>409575</xdr:colOff>
          <xdr:row>31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323850</xdr:rowOff>
        </xdr:from>
        <xdr:to>
          <xdr:col>1</xdr:col>
          <xdr:colOff>381000</xdr:colOff>
          <xdr:row>16</xdr:row>
          <xdr:rowOff>19050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171450</xdr:rowOff>
        </xdr:from>
        <xdr:to>
          <xdr:col>1</xdr:col>
          <xdr:colOff>381000</xdr:colOff>
          <xdr:row>17</xdr:row>
          <xdr:rowOff>9525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171450</xdr:rowOff>
        </xdr:from>
        <xdr:to>
          <xdr:col>1</xdr:col>
          <xdr:colOff>381000</xdr:colOff>
          <xdr:row>18</xdr:row>
          <xdr:rowOff>9525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171450</xdr:rowOff>
        </xdr:from>
        <xdr:to>
          <xdr:col>1</xdr:col>
          <xdr:colOff>381000</xdr:colOff>
          <xdr:row>19</xdr:row>
          <xdr:rowOff>9525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171450</xdr:rowOff>
        </xdr:from>
        <xdr:to>
          <xdr:col>1</xdr:col>
          <xdr:colOff>381000</xdr:colOff>
          <xdr:row>20</xdr:row>
          <xdr:rowOff>9525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171450</xdr:rowOff>
        </xdr:from>
        <xdr:to>
          <xdr:col>1</xdr:col>
          <xdr:colOff>381000</xdr:colOff>
          <xdr:row>21</xdr:row>
          <xdr:rowOff>9525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171450</xdr:rowOff>
        </xdr:from>
        <xdr:to>
          <xdr:col>1</xdr:col>
          <xdr:colOff>381000</xdr:colOff>
          <xdr:row>22</xdr:row>
          <xdr:rowOff>9525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180975</xdr:rowOff>
        </xdr:from>
        <xdr:to>
          <xdr:col>1</xdr:col>
          <xdr:colOff>381000</xdr:colOff>
          <xdr:row>23</xdr:row>
          <xdr:rowOff>19050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381000</xdr:colOff>
          <xdr:row>24</xdr:row>
          <xdr:rowOff>28575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180975</xdr:rowOff>
        </xdr:from>
        <xdr:to>
          <xdr:col>1</xdr:col>
          <xdr:colOff>381000</xdr:colOff>
          <xdr:row>25</xdr:row>
          <xdr:rowOff>19050</xdr:rowOff>
        </xdr:to>
        <xdr:sp macro="" textlink="">
          <xdr:nvSpPr>
            <xdr:cNvPr id="4121" name="Option Butto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38100</xdr:colOff>
      <xdr:row>0</xdr:row>
      <xdr:rowOff>9525</xdr:rowOff>
    </xdr:from>
    <xdr:to>
      <xdr:col>0</xdr:col>
      <xdr:colOff>1780500</xdr:colOff>
      <xdr:row>2</xdr:row>
      <xdr:rowOff>170775</xdr:rowOff>
    </xdr:to>
    <xdr:pic>
      <xdr:nvPicPr>
        <xdr:cNvPr id="27" name="Imag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17424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31</xdr:row>
          <xdr:rowOff>123825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31</xdr:row>
          <xdr:rowOff>123825</xdr:rowOff>
        </xdr:from>
        <xdr:to>
          <xdr:col>2</xdr:col>
          <xdr:colOff>419100</xdr:colOff>
          <xdr:row>32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123825</xdr:rowOff>
        </xdr:from>
        <xdr:to>
          <xdr:col>3</xdr:col>
          <xdr:colOff>419100</xdr:colOff>
          <xdr:row>32</xdr:row>
          <xdr:rowOff>28575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31</xdr:row>
          <xdr:rowOff>123825</xdr:rowOff>
        </xdr:from>
        <xdr:to>
          <xdr:col>4</xdr:col>
          <xdr:colOff>457200</xdr:colOff>
          <xdr:row>32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31</xdr:row>
          <xdr:rowOff>123825</xdr:rowOff>
        </xdr:from>
        <xdr:to>
          <xdr:col>5</xdr:col>
          <xdr:colOff>419100</xdr:colOff>
          <xdr:row>32</xdr:row>
          <xdr:rowOff>28575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9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34" Type="http://schemas.openxmlformats.org/officeDocument/2006/relationships/ctrlProp" Target="../ctrlProps/ctrlProp45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33" Type="http://schemas.openxmlformats.org/officeDocument/2006/relationships/ctrlProp" Target="../ctrlProps/ctrlProp44.xml"/><Relationship Id="rId38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29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trlProp" Target="../ctrlProps/ctrlProp35.xml"/><Relationship Id="rId32" Type="http://schemas.openxmlformats.org/officeDocument/2006/relationships/ctrlProp" Target="../ctrlProps/ctrlProp43.xml"/><Relationship Id="rId37" Type="http://schemas.openxmlformats.org/officeDocument/2006/relationships/ctrlProp" Target="../ctrlProps/ctrlProp48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36" Type="http://schemas.openxmlformats.org/officeDocument/2006/relationships/ctrlProp" Target="../ctrlProps/ctrlProp47.xml"/><Relationship Id="rId10" Type="http://schemas.openxmlformats.org/officeDocument/2006/relationships/control" Target="../activeX/activeX6.xml"/><Relationship Id="rId19" Type="http://schemas.openxmlformats.org/officeDocument/2006/relationships/ctrlProp" Target="../ctrlProps/ctrlProp30.xml"/><Relationship Id="rId31" Type="http://schemas.openxmlformats.org/officeDocument/2006/relationships/ctrlProp" Target="../ctrlProps/ctrlProp4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39" Type="http://schemas.openxmlformats.org/officeDocument/2006/relationships/ctrlProp" Target="../ctrlProps/ctrlProp73.x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42" Type="http://schemas.openxmlformats.org/officeDocument/2006/relationships/ctrlProp" Target="../ctrlProps/ctrlProp76.xml"/><Relationship Id="rId47" Type="http://schemas.openxmlformats.org/officeDocument/2006/relationships/ctrlProp" Target="../ctrlProps/ctrlProp81.xml"/><Relationship Id="rId50" Type="http://schemas.openxmlformats.org/officeDocument/2006/relationships/ctrlProp" Target="../ctrlProps/ctrlProp84.xml"/><Relationship Id="rId55" Type="http://schemas.openxmlformats.org/officeDocument/2006/relationships/ctrlProp" Target="../ctrlProps/ctrlProp89.xml"/><Relationship Id="rId7" Type="http://schemas.openxmlformats.org/officeDocument/2006/relationships/control" Target="../activeX/activeX13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2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41" Type="http://schemas.openxmlformats.org/officeDocument/2006/relationships/ctrlProp" Target="../ctrlProps/ctrlProp75.xml"/><Relationship Id="rId54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control" Target="../activeX/activeX16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37" Type="http://schemas.openxmlformats.org/officeDocument/2006/relationships/ctrlProp" Target="../ctrlProps/ctrlProp71.xml"/><Relationship Id="rId40" Type="http://schemas.openxmlformats.org/officeDocument/2006/relationships/ctrlProp" Target="../ctrlProps/ctrlProp74.xml"/><Relationship Id="rId45" Type="http://schemas.openxmlformats.org/officeDocument/2006/relationships/ctrlProp" Target="../ctrlProps/ctrlProp79.xml"/><Relationship Id="rId53" Type="http://schemas.openxmlformats.org/officeDocument/2006/relationships/ctrlProp" Target="../ctrlProps/ctrlProp87.xml"/><Relationship Id="rId58" Type="http://schemas.openxmlformats.org/officeDocument/2006/relationships/ctrlProp" Target="../ctrlProps/ctrlProp92.xml"/><Relationship Id="rId5" Type="http://schemas.openxmlformats.org/officeDocument/2006/relationships/image" Target="../media/image4.emf"/><Relationship Id="rId15" Type="http://schemas.openxmlformats.org/officeDocument/2006/relationships/control" Target="../activeX/activeX1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36" Type="http://schemas.openxmlformats.org/officeDocument/2006/relationships/ctrlProp" Target="../ctrlProps/ctrlProp70.xml"/><Relationship Id="rId49" Type="http://schemas.openxmlformats.org/officeDocument/2006/relationships/ctrlProp" Target="../ctrlProps/ctrlProp83.xml"/><Relationship Id="rId57" Type="http://schemas.openxmlformats.org/officeDocument/2006/relationships/ctrlProp" Target="../ctrlProps/ctrlProp91.xml"/><Relationship Id="rId61" Type="http://schemas.openxmlformats.org/officeDocument/2006/relationships/ctrlProp" Target="../ctrlProps/ctrlProp95.xml"/><Relationship Id="rId10" Type="http://schemas.openxmlformats.org/officeDocument/2006/relationships/control" Target="../activeX/activeX15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4" Type="http://schemas.openxmlformats.org/officeDocument/2006/relationships/ctrlProp" Target="../ctrlProps/ctrlProp78.xml"/><Relationship Id="rId52" Type="http://schemas.openxmlformats.org/officeDocument/2006/relationships/ctrlProp" Target="../ctrlProps/ctrlProp86.xml"/><Relationship Id="rId60" Type="http://schemas.openxmlformats.org/officeDocument/2006/relationships/ctrlProp" Target="../ctrlProps/ctrlProp94.xml"/><Relationship Id="rId4" Type="http://schemas.openxmlformats.org/officeDocument/2006/relationships/control" Target="../activeX/activeX11.xml"/><Relationship Id="rId9" Type="http://schemas.openxmlformats.org/officeDocument/2006/relationships/image" Target="../media/image5.emf"/><Relationship Id="rId14" Type="http://schemas.openxmlformats.org/officeDocument/2006/relationships/control" Target="../activeX/activeX1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43" Type="http://schemas.openxmlformats.org/officeDocument/2006/relationships/ctrlProp" Target="../ctrlProps/ctrlProp77.xml"/><Relationship Id="rId48" Type="http://schemas.openxmlformats.org/officeDocument/2006/relationships/ctrlProp" Target="../ctrlProps/ctrlProp82.xml"/><Relationship Id="rId56" Type="http://schemas.openxmlformats.org/officeDocument/2006/relationships/ctrlProp" Target="../ctrlProps/ctrlProp90.xml"/><Relationship Id="rId8" Type="http://schemas.openxmlformats.org/officeDocument/2006/relationships/control" Target="../activeX/activeX14.xml"/><Relationship Id="rId51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12" Type="http://schemas.openxmlformats.org/officeDocument/2006/relationships/image" Target="../media/image6.emf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38" Type="http://schemas.openxmlformats.org/officeDocument/2006/relationships/ctrlProp" Target="../ctrlProps/ctrlProp72.xml"/><Relationship Id="rId46" Type="http://schemas.openxmlformats.org/officeDocument/2006/relationships/ctrlProp" Target="../ctrlProps/ctrlProp80.xml"/><Relationship Id="rId59" Type="http://schemas.openxmlformats.org/officeDocument/2006/relationships/ctrlProp" Target="../ctrlProps/ctrlProp9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0.xml"/><Relationship Id="rId13" Type="http://schemas.openxmlformats.org/officeDocument/2006/relationships/ctrlProp" Target="../ctrlProps/ctrlProp105.xml"/><Relationship Id="rId18" Type="http://schemas.openxmlformats.org/officeDocument/2006/relationships/ctrlProp" Target="../ctrlProps/ctrlProp110.xml"/><Relationship Id="rId26" Type="http://schemas.openxmlformats.org/officeDocument/2006/relationships/ctrlProp" Target="../ctrlProps/ctrlProp11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3.xml"/><Relationship Id="rId7" Type="http://schemas.openxmlformats.org/officeDocument/2006/relationships/ctrlProp" Target="../ctrlProps/ctrlProp99.xml"/><Relationship Id="rId12" Type="http://schemas.openxmlformats.org/officeDocument/2006/relationships/ctrlProp" Target="../ctrlProps/ctrlProp104.xml"/><Relationship Id="rId17" Type="http://schemas.openxmlformats.org/officeDocument/2006/relationships/ctrlProp" Target="../ctrlProps/ctrlProp109.xml"/><Relationship Id="rId25" Type="http://schemas.openxmlformats.org/officeDocument/2006/relationships/ctrlProp" Target="../ctrlProps/ctrlProp11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8.xml"/><Relationship Id="rId20" Type="http://schemas.openxmlformats.org/officeDocument/2006/relationships/ctrlProp" Target="../ctrlProps/ctrlProp11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8.xml"/><Relationship Id="rId11" Type="http://schemas.openxmlformats.org/officeDocument/2006/relationships/ctrlProp" Target="../ctrlProps/ctrlProp103.xml"/><Relationship Id="rId24" Type="http://schemas.openxmlformats.org/officeDocument/2006/relationships/ctrlProp" Target="../ctrlProps/ctrlProp116.xml"/><Relationship Id="rId5" Type="http://schemas.openxmlformats.org/officeDocument/2006/relationships/ctrlProp" Target="../ctrlProps/ctrlProp97.xml"/><Relationship Id="rId15" Type="http://schemas.openxmlformats.org/officeDocument/2006/relationships/ctrlProp" Target="../ctrlProps/ctrlProp107.xml"/><Relationship Id="rId23" Type="http://schemas.openxmlformats.org/officeDocument/2006/relationships/ctrlProp" Target="../ctrlProps/ctrlProp115.xml"/><Relationship Id="rId10" Type="http://schemas.openxmlformats.org/officeDocument/2006/relationships/ctrlProp" Target="../ctrlProps/ctrlProp102.xml"/><Relationship Id="rId19" Type="http://schemas.openxmlformats.org/officeDocument/2006/relationships/ctrlProp" Target="../ctrlProps/ctrlProp111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Relationship Id="rId14" Type="http://schemas.openxmlformats.org/officeDocument/2006/relationships/ctrlProp" Target="../ctrlProps/ctrlProp106.xml"/><Relationship Id="rId22" Type="http://schemas.openxmlformats.org/officeDocument/2006/relationships/ctrlProp" Target="../ctrlProps/ctrlProp114.xml"/><Relationship Id="rId27" Type="http://schemas.openxmlformats.org/officeDocument/2006/relationships/ctrlProp" Target="../ctrlProps/ctrlProp1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3:P43"/>
  <sheetViews>
    <sheetView topLeftCell="A25" zoomScaleNormal="100" workbookViewId="0">
      <selection activeCell="B10" sqref="B10:C10"/>
    </sheetView>
  </sheetViews>
  <sheetFormatPr baseColWidth="10" defaultRowHeight="26.25" customHeight="1" x14ac:dyDescent="0.2"/>
  <cols>
    <col min="1" max="1" width="54.7109375" style="78" customWidth="1"/>
    <col min="2" max="6" width="8" style="78" customWidth="1"/>
    <col min="7" max="11" width="5.7109375" style="78" bestFit="1" customWidth="1"/>
    <col min="12" max="12" width="11.42578125" style="78"/>
    <col min="13" max="13" width="20.42578125" style="78" customWidth="1"/>
    <col min="14" max="16384" width="11.42578125" style="78"/>
  </cols>
  <sheetData>
    <row r="3" spans="1:16" ht="26.25" customHeight="1" thickBot="1" x14ac:dyDescent="0.25"/>
    <row r="4" spans="1:16" ht="18" x14ac:dyDescent="0.2">
      <c r="A4" s="164" t="s">
        <v>81</v>
      </c>
      <c r="B4" s="165"/>
      <c r="C4" s="165"/>
      <c r="D4" s="165"/>
      <c r="E4" s="165"/>
      <c r="F4" s="166"/>
    </row>
    <row r="5" spans="1:16" ht="18.75" thickBot="1" x14ac:dyDescent="0.3">
      <c r="A5" s="167" t="s">
        <v>64</v>
      </c>
      <c r="B5" s="168"/>
      <c r="C5" s="168"/>
      <c r="D5" s="168"/>
      <c r="E5" s="168"/>
      <c r="F5" s="169"/>
    </row>
    <row r="6" spans="1:16" ht="18" x14ac:dyDescent="0.25">
      <c r="A6" s="60"/>
      <c r="B6" s="60"/>
      <c r="C6" s="60"/>
      <c r="D6" s="60"/>
      <c r="E6" s="60"/>
      <c r="F6" s="60"/>
    </row>
    <row r="7" spans="1:16" ht="26.25" customHeight="1" x14ac:dyDescent="0.2">
      <c r="A7" s="61" t="s">
        <v>0</v>
      </c>
      <c r="B7" s="62"/>
      <c r="C7" s="62"/>
      <c r="D7" s="62"/>
      <c r="E7" s="62"/>
      <c r="F7" s="63"/>
    </row>
    <row r="8" spans="1:16" ht="36.75" customHeight="1" x14ac:dyDescent="0.2">
      <c r="A8" s="177" t="s">
        <v>65</v>
      </c>
      <c r="B8" s="178"/>
      <c r="C8" s="178"/>
      <c r="D8" s="178"/>
      <c r="E8" s="178"/>
      <c r="F8" s="179"/>
    </row>
    <row r="9" spans="1:16" ht="26.25" customHeight="1" thickBot="1" x14ac:dyDescent="0.25">
      <c r="A9" s="64"/>
      <c r="B9" s="16"/>
      <c r="C9" s="16"/>
      <c r="D9" s="16"/>
      <c r="E9" s="16"/>
      <c r="F9" s="65"/>
    </row>
    <row r="10" spans="1:16" ht="13.5" thickBot="1" x14ac:dyDescent="0.25">
      <c r="A10" s="66" t="s">
        <v>66</v>
      </c>
      <c r="B10" s="170">
        <v>0</v>
      </c>
      <c r="C10" s="171"/>
      <c r="D10" s="16"/>
      <c r="E10" s="16"/>
      <c r="F10" s="65"/>
    </row>
    <row r="11" spans="1:16" ht="26.25" customHeight="1" x14ac:dyDescent="0.2">
      <c r="A11" s="67"/>
      <c r="B11" s="68"/>
      <c r="C11" s="68"/>
      <c r="D11" s="68"/>
      <c r="E11" s="68"/>
      <c r="F11" s="69"/>
    </row>
    <row r="12" spans="1:16" ht="26.25" customHeight="1" x14ac:dyDescent="0.2">
      <c r="A12" s="16"/>
      <c r="B12" s="16"/>
      <c r="C12" s="16"/>
      <c r="D12" s="16"/>
      <c r="E12" s="16"/>
      <c r="F12" s="16"/>
    </row>
    <row r="13" spans="1:16" ht="26.25" customHeight="1" x14ac:dyDescent="0.2">
      <c r="A13" s="70" t="s">
        <v>1</v>
      </c>
      <c r="B13" s="71"/>
      <c r="C13" s="71"/>
      <c r="D13" s="71"/>
      <c r="E13" s="71"/>
      <c r="F13" s="72"/>
    </row>
    <row r="14" spans="1:16" ht="43.5" customHeight="1" x14ac:dyDescent="0.2">
      <c r="A14" s="174" t="s">
        <v>74</v>
      </c>
      <c r="B14" s="175"/>
      <c r="C14" s="175"/>
      <c r="D14" s="175"/>
      <c r="E14" s="175"/>
      <c r="F14" s="176"/>
    </row>
    <row r="15" spans="1:16" ht="26.25" customHeight="1" x14ac:dyDescent="0.2">
      <c r="A15" s="12"/>
      <c r="B15" s="13" t="s">
        <v>19</v>
      </c>
      <c r="C15" s="19"/>
      <c r="D15" s="19"/>
      <c r="E15" s="19"/>
      <c r="F15" s="24"/>
    </row>
    <row r="16" spans="1:16" ht="15" customHeight="1" x14ac:dyDescent="0.2">
      <c r="A16" s="12" t="s">
        <v>20</v>
      </c>
      <c r="B16" s="127"/>
      <c r="C16" s="93">
        <v>1</v>
      </c>
      <c r="D16" s="19"/>
      <c r="E16" s="19"/>
      <c r="F16" s="24"/>
      <c r="O16" s="27"/>
      <c r="P16" s="27"/>
    </row>
    <row r="17" spans="1:16" ht="15" customHeight="1" x14ac:dyDescent="0.2">
      <c r="A17" s="12" t="s">
        <v>67</v>
      </c>
      <c r="B17" s="127"/>
      <c r="C17" s="73"/>
      <c r="D17" s="19"/>
      <c r="E17" s="19"/>
      <c r="F17" s="24"/>
      <c r="O17" s="27"/>
      <c r="P17" s="27"/>
    </row>
    <row r="18" spans="1:16" ht="15" customHeight="1" x14ac:dyDescent="0.2">
      <c r="A18" s="12" t="s">
        <v>68</v>
      </c>
      <c r="B18" s="127"/>
      <c r="C18" s="73"/>
      <c r="D18" s="19"/>
      <c r="E18" s="19"/>
      <c r="F18" s="24"/>
      <c r="O18" s="27"/>
      <c r="P18" s="27"/>
    </row>
    <row r="19" spans="1:16" ht="15" customHeight="1" x14ac:dyDescent="0.2">
      <c r="A19" s="12" t="s">
        <v>69</v>
      </c>
      <c r="B19" s="127"/>
      <c r="C19" s="73"/>
      <c r="D19" s="19"/>
      <c r="E19" s="19"/>
      <c r="F19" s="24"/>
      <c r="O19" s="27"/>
      <c r="P19" s="27"/>
    </row>
    <row r="20" spans="1:16" ht="15" customHeight="1" x14ac:dyDescent="0.2">
      <c r="A20" s="12" t="s">
        <v>75</v>
      </c>
      <c r="B20" s="127"/>
      <c r="C20" s="73"/>
      <c r="D20" s="19"/>
      <c r="E20" s="19"/>
      <c r="F20" s="24"/>
    </row>
    <row r="21" spans="1:16" ht="15" customHeight="1" x14ac:dyDescent="0.2">
      <c r="A21" s="12" t="s">
        <v>76</v>
      </c>
      <c r="B21" s="127"/>
      <c r="C21" s="73"/>
      <c r="D21" s="19"/>
      <c r="E21" s="19"/>
      <c r="F21" s="24"/>
    </row>
    <row r="22" spans="1:16" ht="15" customHeight="1" x14ac:dyDescent="0.2">
      <c r="A22" s="12" t="s">
        <v>77</v>
      </c>
      <c r="B22" s="127"/>
      <c r="C22" s="73"/>
      <c r="D22" s="19"/>
      <c r="E22" s="19"/>
      <c r="F22" s="24"/>
    </row>
    <row r="23" spans="1:16" ht="15" customHeight="1" x14ac:dyDescent="0.2">
      <c r="A23" s="12" t="s">
        <v>78</v>
      </c>
      <c r="B23" s="127"/>
      <c r="C23" s="73"/>
      <c r="D23" s="19"/>
      <c r="E23" s="19"/>
      <c r="F23" s="24"/>
    </row>
    <row r="24" spans="1:16" ht="15" customHeight="1" x14ac:dyDescent="0.2">
      <c r="A24" s="12" t="s">
        <v>79</v>
      </c>
      <c r="B24" s="127"/>
      <c r="C24" s="73"/>
      <c r="D24" s="19"/>
      <c r="E24" s="19"/>
      <c r="F24" s="24"/>
    </row>
    <row r="25" spans="1:16" ht="15" customHeight="1" x14ac:dyDescent="0.2">
      <c r="A25" s="12" t="s">
        <v>80</v>
      </c>
      <c r="B25" s="127"/>
      <c r="C25" s="73"/>
      <c r="D25" s="19"/>
      <c r="E25" s="19"/>
      <c r="F25" s="24"/>
    </row>
    <row r="26" spans="1:16" ht="15" customHeight="1" x14ac:dyDescent="0.2">
      <c r="A26" s="28">
        <f>IF(C16=1,0,IF(C16=2,0.45,IF(C16=3,0.6,IF(C16=4,0.65,IF(C16=5,0.25,IF(C16=6,0.45,IF(C16=7,0.5,IF(C16=8,0.5,_CAC2))))))))</f>
        <v>0</v>
      </c>
      <c r="B26" s="75" t="str">
        <f>IF(C16=9,0.55,IF(C16=10,0.65,"Cochez"))</f>
        <v>Cochez</v>
      </c>
      <c r="C26" s="74"/>
      <c r="D26" s="75"/>
      <c r="E26" s="76">
        <f>_CAC1*Données!I6</f>
        <v>0</v>
      </c>
      <c r="F26" s="77">
        <f>IF(E26=1,1,IF(C16=1,1,MIN(1-E26,0.8)))</f>
        <v>1</v>
      </c>
    </row>
    <row r="27" spans="1:16" ht="26.25" customHeight="1" x14ac:dyDescent="0.2">
      <c r="A27" s="79"/>
    </row>
    <row r="28" spans="1:16" ht="26.25" customHeight="1" x14ac:dyDescent="0.2">
      <c r="A28" s="81" t="s">
        <v>2</v>
      </c>
      <c r="B28" s="71"/>
      <c r="C28" s="71"/>
      <c r="D28" s="71"/>
      <c r="E28" s="71"/>
      <c r="F28" s="72"/>
    </row>
    <row r="29" spans="1:16" ht="26.25" customHeight="1" x14ac:dyDescent="0.2">
      <c r="A29" s="94" t="s">
        <v>16</v>
      </c>
      <c r="B29" s="19"/>
      <c r="C29" s="19"/>
      <c r="D29" s="19"/>
      <c r="E29" s="19"/>
      <c r="F29" s="24"/>
    </row>
    <row r="30" spans="1:16" ht="26.25" customHeight="1" x14ac:dyDescent="0.2">
      <c r="A30" s="20"/>
      <c r="B30" s="14" t="s">
        <v>3</v>
      </c>
      <c r="C30" s="15" t="s">
        <v>4</v>
      </c>
      <c r="D30" s="15" t="s">
        <v>5</v>
      </c>
      <c r="E30" s="15" t="s">
        <v>6</v>
      </c>
      <c r="F30" s="21" t="s">
        <v>7</v>
      </c>
      <c r="G30" s="144"/>
      <c r="H30" s="125"/>
      <c r="I30" s="125"/>
      <c r="J30" s="125"/>
      <c r="K30" s="125"/>
      <c r="L30" s="124"/>
    </row>
    <row r="31" spans="1:16" ht="26.25" customHeight="1" x14ac:dyDescent="0.2">
      <c r="A31" s="22" t="s">
        <v>8</v>
      </c>
      <c r="B31" s="16"/>
      <c r="C31" s="17"/>
      <c r="D31" s="17"/>
      <c r="E31" s="17"/>
      <c r="F31" s="23"/>
      <c r="G31" s="144" t="b">
        <v>0</v>
      </c>
      <c r="H31" s="125" t="b">
        <v>0</v>
      </c>
      <c r="I31" s="125" t="b">
        <v>0</v>
      </c>
      <c r="J31" s="125" t="b">
        <v>0</v>
      </c>
      <c r="K31" s="125" t="b">
        <v>0</v>
      </c>
      <c r="L31" s="124"/>
    </row>
    <row r="32" spans="1:16" ht="26.25" customHeight="1" x14ac:dyDescent="0.2">
      <c r="A32" s="22" t="s">
        <v>9</v>
      </c>
      <c r="B32" s="16"/>
      <c r="C32" s="19"/>
      <c r="D32" s="19"/>
      <c r="E32" s="19"/>
      <c r="F32" s="24"/>
      <c r="G32" s="144" t="b">
        <v>0</v>
      </c>
      <c r="H32" s="125" t="b">
        <v>0</v>
      </c>
      <c r="I32" s="125" t="b">
        <v>0</v>
      </c>
      <c r="J32" s="125" t="b">
        <v>0</v>
      </c>
      <c r="K32" s="125" t="b">
        <v>0</v>
      </c>
      <c r="L32" s="124"/>
    </row>
    <row r="33" spans="1:12" ht="26.25" customHeight="1" x14ac:dyDescent="0.2">
      <c r="A33" s="22" t="s">
        <v>10</v>
      </c>
      <c r="B33" s="16"/>
      <c r="C33" s="19"/>
      <c r="D33" s="19"/>
      <c r="E33" s="19"/>
      <c r="F33" s="24"/>
      <c r="G33" s="144" t="b">
        <v>0</v>
      </c>
      <c r="H33" s="125" t="b">
        <v>0</v>
      </c>
      <c r="I33" s="125" t="b">
        <v>0</v>
      </c>
      <c r="J33" s="125" t="b">
        <v>0</v>
      </c>
      <c r="K33" s="125" t="b">
        <v>0</v>
      </c>
      <c r="L33" s="124"/>
    </row>
    <row r="34" spans="1:12" ht="11.25" customHeight="1" thickBot="1" x14ac:dyDescent="0.25">
      <c r="A34" s="95"/>
      <c r="B34" s="16"/>
      <c r="C34" s="18"/>
      <c r="D34" s="18"/>
      <c r="E34" s="18"/>
      <c r="F34" s="23"/>
      <c r="G34" s="123"/>
      <c r="H34" s="124"/>
      <c r="I34" s="124"/>
      <c r="J34" s="124"/>
      <c r="K34" s="124"/>
      <c r="L34" s="124"/>
    </row>
    <row r="35" spans="1:12" ht="18" customHeight="1" thickBot="1" x14ac:dyDescent="0.25">
      <c r="A35" s="129" t="s">
        <v>11</v>
      </c>
      <c r="B35" s="172">
        <f>((G31*0.4)+(G32*0.2)+(G33*0.4)+(G34*0.33)+(G35*0.2)+(H31*0.4)+(H32*0.2)+(H33*0.4)+(H34*0.33)+(H35*0.2)+(I31*0.4)+(I32*0.2)+(I33*0.4)+(I34*0.33)+(I35*0.2)+(J31*0.4)+(J32*0.2)+(J33*0.4)+(J34*0.33)+(J35*0.2)+(K31*0.4)+(K32*0.2)+(K33*0.4)+(K34*0.33)+(K35*0.2))/5</f>
        <v>0</v>
      </c>
      <c r="C35" s="173"/>
      <c r="D35" s="19"/>
      <c r="E35" s="19"/>
      <c r="F35" s="24"/>
    </row>
    <row r="36" spans="1:12" ht="10.5" customHeight="1" thickBot="1" x14ac:dyDescent="0.25">
      <c r="A36" s="129"/>
      <c r="B36" s="96"/>
      <c r="C36" s="96"/>
      <c r="D36" s="19"/>
      <c r="E36" s="19"/>
      <c r="F36" s="24"/>
    </row>
    <row r="37" spans="1:12" ht="18" customHeight="1" thickBot="1" x14ac:dyDescent="0.25">
      <c r="A37" s="130" t="s">
        <v>57</v>
      </c>
      <c r="B37" s="180"/>
      <c r="C37" s="181"/>
      <c r="D37" s="19"/>
      <c r="E37" s="19"/>
      <c r="F37" s="24"/>
    </row>
    <row r="38" spans="1:12" ht="18" customHeight="1" x14ac:dyDescent="0.2">
      <c r="A38" s="25"/>
      <c r="B38" s="97"/>
      <c r="C38" s="97"/>
      <c r="D38" s="98"/>
      <c r="E38" s="98"/>
      <c r="F38" s="99"/>
    </row>
    <row r="40" spans="1:12" ht="12.75" customHeight="1" thickBot="1" x14ac:dyDescent="0.25">
      <c r="A40" s="100"/>
      <c r="B40" s="71"/>
      <c r="C40" s="71"/>
      <c r="D40" s="71"/>
      <c r="E40" s="71"/>
      <c r="F40" s="72"/>
    </row>
    <row r="41" spans="1:12" ht="41.25" customHeight="1" thickBot="1" x14ac:dyDescent="0.25">
      <c r="A41" s="146" t="s">
        <v>58</v>
      </c>
      <c r="B41" s="161">
        <f>IF(revenu&lt;Données!C5,Données!F5*frequentation,IF(revenu&gt;Données!C4,Données!F4*frequentation,(Données!C7+(revenu-Données!C5)/((Données!C4-Données!C5)/(Données!C6-Données!C7)))*20*frequentation))</f>
        <v>0</v>
      </c>
      <c r="C41" s="162"/>
      <c r="D41" s="163"/>
      <c r="E41" s="147" t="s">
        <v>12</v>
      </c>
      <c r="F41" s="24"/>
    </row>
    <row r="42" spans="1:12" ht="39" thickBot="1" x14ac:dyDescent="0.25">
      <c r="A42" s="146" t="s">
        <v>94</v>
      </c>
      <c r="B42" s="158">
        <f>B41*F26</f>
        <v>0</v>
      </c>
      <c r="C42" s="159"/>
      <c r="D42" s="160"/>
      <c r="E42" s="147" t="s">
        <v>12</v>
      </c>
      <c r="F42" s="24"/>
    </row>
    <row r="43" spans="1:12" ht="26.25" customHeight="1" x14ac:dyDescent="0.2">
      <c r="A43" s="101" t="s">
        <v>61</v>
      </c>
      <c r="B43" s="98"/>
      <c r="C43" s="98"/>
      <c r="D43" s="98"/>
      <c r="E43" s="98"/>
      <c r="F43" s="99"/>
    </row>
  </sheetData>
  <sheetProtection password="C165" sheet="1" objects="1" scenarios="1" selectLockedCells="1"/>
  <mergeCells count="9">
    <mergeCell ref="B42:D42"/>
    <mergeCell ref="B41:D41"/>
    <mergeCell ref="A4:F4"/>
    <mergeCell ref="A5:F5"/>
    <mergeCell ref="B10:C10"/>
    <mergeCell ref="B35:C35"/>
    <mergeCell ref="A14:F14"/>
    <mergeCell ref="A8:F8"/>
    <mergeCell ref="B37:C37"/>
  </mergeCells>
  <phoneticPr fontId="3" type="noConversion"/>
  <pageMargins left="0.25" right="0.25" top="0.75" bottom="0.75" header="0.3" footer="0.3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133350</xdr:rowOff>
                  </from>
                  <to>
                    <xdr:col>1</xdr:col>
                    <xdr:colOff>419100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31</xdr:row>
                    <xdr:rowOff>123825</xdr:rowOff>
                  </from>
                  <to>
                    <xdr:col>1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133350</xdr:rowOff>
                  </from>
                  <to>
                    <xdr:col>1</xdr:col>
                    <xdr:colOff>419100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133350</xdr:rowOff>
                  </from>
                  <to>
                    <xdr:col>2</xdr:col>
                    <xdr:colOff>438150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133350</xdr:rowOff>
                  </from>
                  <to>
                    <xdr:col>3</xdr:col>
                    <xdr:colOff>428625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133350</xdr:rowOff>
                  </from>
                  <to>
                    <xdr:col>4</xdr:col>
                    <xdr:colOff>466725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133350</xdr:rowOff>
                  </from>
                  <to>
                    <xdr:col>5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133350</xdr:rowOff>
                  </from>
                  <to>
                    <xdr:col>2</xdr:col>
                    <xdr:colOff>438150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152400</xdr:rowOff>
                  </from>
                  <to>
                    <xdr:col>2</xdr:col>
                    <xdr:colOff>438150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152400</xdr:rowOff>
                  </from>
                  <to>
                    <xdr:col>3</xdr:col>
                    <xdr:colOff>438150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133350</xdr:rowOff>
                  </from>
                  <to>
                    <xdr:col>3</xdr:col>
                    <xdr:colOff>438150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31</xdr:row>
                    <xdr:rowOff>133350</xdr:rowOff>
                  </from>
                  <to>
                    <xdr:col>4</xdr:col>
                    <xdr:colOff>466725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152400</xdr:rowOff>
                  </from>
                  <to>
                    <xdr:col>4</xdr:col>
                    <xdr:colOff>466725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152400</xdr:rowOff>
                  </from>
                  <to>
                    <xdr:col>5</xdr:col>
                    <xdr:colOff>409575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133350</xdr:rowOff>
                  </from>
                  <to>
                    <xdr:col>5</xdr:col>
                    <xdr:colOff>409575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9" name="Option Button 97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323850</xdr:rowOff>
                  </from>
                  <to>
                    <xdr:col>1</xdr:col>
                    <xdr:colOff>381000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Option Button 98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171450</xdr:rowOff>
                  </from>
                  <to>
                    <xdr:col>1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1" name="Option Button 99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171450</xdr:rowOff>
                  </from>
                  <to>
                    <xdr:col>1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Option Button 100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171450</xdr:rowOff>
                  </from>
                  <to>
                    <xdr:col>1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3" name="Option Button 101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171450</xdr:rowOff>
                  </from>
                  <to>
                    <xdr:col>1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4" name="Option Button 102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171450</xdr:rowOff>
                  </from>
                  <to>
                    <xdr:col>1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Option Button 103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171450</xdr:rowOff>
                  </from>
                  <to>
                    <xdr:col>1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6" name="Option Button 104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180975</xdr:rowOff>
                  </from>
                  <to>
                    <xdr:col>1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7" name="Option Button 105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8" name="Option Button 106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180975</xdr:rowOff>
                  </from>
                  <to>
                    <xdr:col>1</xdr:col>
                    <xdr:colOff>381000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3:L45"/>
  <sheetViews>
    <sheetView zoomScaleNormal="100" workbookViewId="0">
      <selection activeCell="B10" sqref="B10:C10"/>
    </sheetView>
  </sheetViews>
  <sheetFormatPr baseColWidth="10" defaultRowHeight="26.25" customHeight="1" x14ac:dyDescent="0.2"/>
  <cols>
    <col min="1" max="1" width="54.7109375" style="78" customWidth="1"/>
    <col min="2" max="6" width="8" style="78" customWidth="1"/>
    <col min="7" max="16384" width="11.42578125" style="78"/>
  </cols>
  <sheetData>
    <row r="3" spans="1:6" ht="26.25" customHeight="1" thickBot="1" x14ac:dyDescent="0.25"/>
    <row r="4" spans="1:6" ht="18" x14ac:dyDescent="0.2">
      <c r="A4" s="164" t="s">
        <v>81</v>
      </c>
      <c r="B4" s="165"/>
      <c r="C4" s="165"/>
      <c r="D4" s="165"/>
      <c r="E4" s="165"/>
      <c r="F4" s="166"/>
    </row>
    <row r="5" spans="1:6" ht="18.75" thickBot="1" x14ac:dyDescent="0.3">
      <c r="A5" s="167" t="s">
        <v>95</v>
      </c>
      <c r="B5" s="168"/>
      <c r="C5" s="168"/>
      <c r="D5" s="168"/>
      <c r="E5" s="168"/>
      <c r="F5" s="169"/>
    </row>
    <row r="6" spans="1:6" ht="18" x14ac:dyDescent="0.25">
      <c r="A6" s="60"/>
      <c r="B6" s="60"/>
      <c r="C6" s="60"/>
      <c r="D6" s="60"/>
      <c r="E6" s="60"/>
      <c r="F6" s="60"/>
    </row>
    <row r="7" spans="1:6" ht="26.25" customHeight="1" x14ac:dyDescent="0.2">
      <c r="A7" s="61" t="s">
        <v>0</v>
      </c>
      <c r="B7" s="62"/>
      <c r="C7" s="62"/>
      <c r="D7" s="62"/>
      <c r="E7" s="62"/>
      <c r="F7" s="63"/>
    </row>
    <row r="8" spans="1:6" ht="36.75" customHeight="1" x14ac:dyDescent="0.2">
      <c r="A8" s="177" t="s">
        <v>73</v>
      </c>
      <c r="B8" s="178"/>
      <c r="C8" s="178"/>
      <c r="D8" s="178"/>
      <c r="E8" s="178"/>
      <c r="F8" s="179"/>
    </row>
    <row r="9" spans="1:6" ht="26.25" customHeight="1" thickBot="1" x14ac:dyDescent="0.25">
      <c r="A9" s="64"/>
      <c r="B9" s="16"/>
      <c r="C9" s="16"/>
      <c r="D9" s="16"/>
      <c r="E9" s="16"/>
      <c r="F9" s="65"/>
    </row>
    <row r="10" spans="1:6" ht="13.5" thickBot="1" x14ac:dyDescent="0.25">
      <c r="A10" s="66" t="s">
        <v>66</v>
      </c>
      <c r="B10" s="170">
        <v>0</v>
      </c>
      <c r="C10" s="171"/>
      <c r="D10" s="16"/>
      <c r="E10" s="16"/>
      <c r="F10" s="65"/>
    </row>
    <row r="11" spans="1:6" ht="26.25" customHeight="1" x14ac:dyDescent="0.2">
      <c r="A11" s="67"/>
      <c r="B11" s="68"/>
      <c r="C11" s="68"/>
      <c r="D11" s="68"/>
      <c r="E11" s="68"/>
      <c r="F11" s="69"/>
    </row>
    <row r="12" spans="1:6" ht="26.25" customHeight="1" x14ac:dyDescent="0.2">
      <c r="A12" s="16"/>
      <c r="B12" s="16"/>
      <c r="C12" s="16"/>
      <c r="D12" s="16"/>
      <c r="E12" s="16"/>
      <c r="F12" s="16"/>
    </row>
    <row r="13" spans="1:6" ht="26.25" customHeight="1" x14ac:dyDescent="0.2">
      <c r="A13" s="70" t="s">
        <v>1</v>
      </c>
      <c r="B13" s="71"/>
      <c r="C13" s="71"/>
      <c r="D13" s="71"/>
      <c r="E13" s="71"/>
      <c r="F13" s="72"/>
    </row>
    <row r="14" spans="1:6" ht="43.5" customHeight="1" x14ac:dyDescent="0.2">
      <c r="A14" s="174" t="s">
        <v>74</v>
      </c>
      <c r="B14" s="175"/>
      <c r="C14" s="175"/>
      <c r="D14" s="175"/>
      <c r="E14" s="175"/>
      <c r="F14" s="176"/>
    </row>
    <row r="15" spans="1:6" ht="26.25" customHeight="1" x14ac:dyDescent="0.2">
      <c r="A15" s="12"/>
      <c r="B15" s="13" t="s">
        <v>19</v>
      </c>
      <c r="C15" s="19"/>
      <c r="D15" s="19"/>
      <c r="E15" s="19"/>
      <c r="F15" s="24"/>
    </row>
    <row r="16" spans="1:6" ht="15" customHeight="1" x14ac:dyDescent="0.2">
      <c r="A16" s="12" t="s">
        <v>20</v>
      </c>
      <c r="B16" s="128"/>
      <c r="C16" s="144">
        <v>1</v>
      </c>
      <c r="D16" s="19"/>
      <c r="E16" s="19"/>
      <c r="F16" s="24"/>
    </row>
    <row r="17" spans="1:11" ht="15" customHeight="1" x14ac:dyDescent="0.2">
      <c r="A17" s="12" t="s">
        <v>70</v>
      </c>
      <c r="B17" s="128"/>
      <c r="C17" s="19"/>
      <c r="D17" s="19"/>
      <c r="E17" s="19"/>
      <c r="F17" s="24"/>
    </row>
    <row r="18" spans="1:11" ht="15" customHeight="1" x14ac:dyDescent="0.2">
      <c r="A18" s="12" t="s">
        <v>71</v>
      </c>
      <c r="B18" s="128"/>
      <c r="C18" s="19"/>
      <c r="D18" s="19"/>
      <c r="E18" s="19"/>
      <c r="F18" s="24"/>
    </row>
    <row r="19" spans="1:11" ht="15" customHeight="1" x14ac:dyDescent="0.2">
      <c r="A19" s="12" t="s">
        <v>72</v>
      </c>
      <c r="B19" s="128"/>
      <c r="C19" s="19"/>
      <c r="D19" s="19"/>
      <c r="E19" s="19"/>
      <c r="F19" s="24"/>
    </row>
    <row r="20" spans="1:11" ht="15" customHeight="1" x14ac:dyDescent="0.2">
      <c r="A20" s="12" t="s">
        <v>75</v>
      </c>
      <c r="B20" s="128"/>
      <c r="C20" s="19"/>
      <c r="D20" s="19"/>
      <c r="E20" s="19"/>
      <c r="F20" s="24"/>
    </row>
    <row r="21" spans="1:11" ht="15" customHeight="1" x14ac:dyDescent="0.2">
      <c r="A21" s="12" t="s">
        <v>76</v>
      </c>
      <c r="B21" s="128"/>
      <c r="C21" s="19"/>
      <c r="D21" s="19"/>
      <c r="E21" s="19"/>
      <c r="F21" s="24"/>
    </row>
    <row r="22" spans="1:11" ht="15" customHeight="1" x14ac:dyDescent="0.2">
      <c r="A22" s="12" t="s">
        <v>77</v>
      </c>
      <c r="B22" s="128"/>
      <c r="C22" s="19"/>
      <c r="D22" s="19"/>
      <c r="E22" s="19"/>
      <c r="F22" s="24"/>
    </row>
    <row r="23" spans="1:11" ht="15" customHeight="1" x14ac:dyDescent="0.2">
      <c r="A23" s="12" t="s">
        <v>78</v>
      </c>
      <c r="B23" s="128"/>
      <c r="C23" s="19"/>
      <c r="D23" s="19"/>
      <c r="E23" s="19"/>
      <c r="F23" s="24"/>
    </row>
    <row r="24" spans="1:11" ht="15" customHeight="1" x14ac:dyDescent="0.2">
      <c r="A24" s="12" t="s">
        <v>79</v>
      </c>
      <c r="B24" s="128"/>
      <c r="C24" s="19"/>
      <c r="D24" s="19"/>
      <c r="E24" s="19"/>
      <c r="F24" s="24"/>
    </row>
    <row r="25" spans="1:11" ht="15" customHeight="1" x14ac:dyDescent="0.2">
      <c r="A25" s="12" t="s">
        <v>80</v>
      </c>
      <c r="B25" s="128"/>
      <c r="C25" s="19"/>
      <c r="D25" s="19"/>
      <c r="E25" s="19"/>
      <c r="F25" s="24"/>
    </row>
    <row r="26" spans="1:11" ht="15" customHeight="1" x14ac:dyDescent="0.2">
      <c r="A26" s="153">
        <f>IF(C16=1,0,IF(C16=2,0.45,IF(C16=3,0.6,IF(C16=4,0.65,IF(C16=5,0.25,IF(C16=6,0.45,IF(C16=7,0.5,IF(C16=8,0.5,CAC2_para))))))))</f>
        <v>0</v>
      </c>
      <c r="B26" s="154" t="str">
        <f>IF(C16=9,0.55,IF(C16=10,0.65,"Cochez"))</f>
        <v>Cochez</v>
      </c>
      <c r="C26" s="154"/>
      <c r="D26" s="155"/>
      <c r="E26" s="156">
        <f>CAC1_para*Données!I13</f>
        <v>0</v>
      </c>
      <c r="F26" s="157">
        <f>IF(E26=1,1,IF(C16=1,1,MIN(1-E26,0.8)))</f>
        <v>1</v>
      </c>
      <c r="G26" s="124"/>
    </row>
    <row r="27" spans="1:11" ht="26.25" customHeight="1" x14ac:dyDescent="0.2">
      <c r="A27" s="79"/>
    </row>
    <row r="28" spans="1:11" ht="26.25" customHeight="1" x14ac:dyDescent="0.2">
      <c r="A28" s="81" t="s">
        <v>2</v>
      </c>
      <c r="B28" s="71"/>
      <c r="C28" s="71"/>
      <c r="D28" s="71"/>
      <c r="E28" s="71"/>
      <c r="F28" s="72"/>
    </row>
    <row r="29" spans="1:11" ht="26.25" customHeight="1" x14ac:dyDescent="0.2">
      <c r="A29" s="94" t="s">
        <v>16</v>
      </c>
      <c r="B29" s="19"/>
      <c r="C29" s="19"/>
      <c r="D29" s="19"/>
      <c r="E29" s="19"/>
      <c r="F29" s="24"/>
    </row>
    <row r="30" spans="1:11" ht="26.25" customHeight="1" x14ac:dyDescent="0.2">
      <c r="A30" s="20"/>
      <c r="B30" s="14" t="s">
        <v>3</v>
      </c>
      <c r="C30" s="15" t="s">
        <v>4</v>
      </c>
      <c r="D30" s="15" t="s">
        <v>5</v>
      </c>
      <c r="E30" s="15" t="s">
        <v>6</v>
      </c>
      <c r="F30" s="21" t="s">
        <v>7</v>
      </c>
      <c r="G30" s="19"/>
    </row>
    <row r="31" spans="1:11" ht="26.25" customHeight="1" x14ac:dyDescent="0.2">
      <c r="A31" s="22" t="s">
        <v>8</v>
      </c>
      <c r="B31" s="16"/>
      <c r="C31" s="17"/>
      <c r="D31" s="17"/>
      <c r="E31" s="17"/>
      <c r="F31" s="23"/>
      <c r="G31" s="93" t="b">
        <v>0</v>
      </c>
      <c r="H31" s="145" t="b">
        <v>0</v>
      </c>
      <c r="I31" s="145" t="b">
        <v>0</v>
      </c>
      <c r="J31" s="145" t="b">
        <v>0</v>
      </c>
      <c r="K31" s="145" t="b">
        <v>0</v>
      </c>
    </row>
    <row r="32" spans="1:11" ht="26.25" customHeight="1" x14ac:dyDescent="0.2">
      <c r="A32" s="22" t="s">
        <v>9</v>
      </c>
      <c r="B32" s="16"/>
      <c r="C32" s="19"/>
      <c r="D32" s="19"/>
      <c r="E32" s="19"/>
      <c r="F32" s="24"/>
      <c r="G32" s="93" t="b">
        <v>0</v>
      </c>
      <c r="H32" s="145" t="b">
        <v>0</v>
      </c>
      <c r="I32" s="145" t="b">
        <v>0</v>
      </c>
      <c r="J32" s="145" t="b">
        <v>0</v>
      </c>
      <c r="K32" s="145" t="b">
        <v>0</v>
      </c>
    </row>
    <row r="33" spans="1:12" ht="26.25" customHeight="1" x14ac:dyDescent="0.2">
      <c r="A33" s="22" t="s">
        <v>10</v>
      </c>
      <c r="B33" s="16"/>
      <c r="C33" s="19"/>
      <c r="D33" s="19"/>
      <c r="E33" s="19"/>
      <c r="F33" s="24"/>
      <c r="G33" s="93" t="b">
        <v>0</v>
      </c>
      <c r="H33" s="145" t="b">
        <v>0</v>
      </c>
      <c r="I33" s="145" t="b">
        <v>0</v>
      </c>
      <c r="J33" s="145" t="b">
        <v>0</v>
      </c>
      <c r="K33" s="145" t="b">
        <v>0</v>
      </c>
      <c r="L33" s="122"/>
    </row>
    <row r="34" spans="1:12" ht="26.25" hidden="1" customHeight="1" x14ac:dyDescent="0.2">
      <c r="A34" s="22"/>
      <c r="B34" s="16"/>
      <c r="C34" s="19"/>
      <c r="D34" s="19"/>
      <c r="E34" s="19"/>
      <c r="F34" s="24"/>
      <c r="G34" s="73" t="b">
        <v>0</v>
      </c>
      <c r="H34" s="143" t="b">
        <v>0</v>
      </c>
      <c r="I34" s="143" t="b">
        <v>0</v>
      </c>
      <c r="J34" s="143" t="b">
        <v>0</v>
      </c>
      <c r="K34" s="143" t="b">
        <v>0</v>
      </c>
    </row>
    <row r="35" spans="1:12" ht="26.25" hidden="1" customHeight="1" x14ac:dyDescent="0.2">
      <c r="A35" s="22"/>
      <c r="B35" s="16"/>
      <c r="C35" s="19"/>
      <c r="D35" s="19"/>
      <c r="E35" s="19"/>
      <c r="F35" s="24"/>
      <c r="G35" s="73" t="b">
        <v>0</v>
      </c>
      <c r="H35" s="143" t="b">
        <v>0</v>
      </c>
      <c r="I35" s="143" t="b">
        <v>0</v>
      </c>
      <c r="J35" s="143" t="b">
        <v>0</v>
      </c>
      <c r="K35" s="143" t="b">
        <v>0</v>
      </c>
    </row>
    <row r="36" spans="1:12" ht="11.25" customHeight="1" thickBot="1" x14ac:dyDescent="0.25">
      <c r="A36" s="95"/>
      <c r="B36" s="16"/>
      <c r="C36" s="18"/>
      <c r="D36" s="18"/>
      <c r="E36" s="18"/>
      <c r="F36" s="23"/>
      <c r="G36" s="19"/>
    </row>
    <row r="37" spans="1:12" ht="18" customHeight="1" thickBot="1" x14ac:dyDescent="0.25">
      <c r="A37" s="1" t="s">
        <v>11</v>
      </c>
      <c r="B37" s="182">
        <f>((G31*0.1)+(G32*0.5)+(G33*0.4)+(G34*0.33)+(G35*0.2)+(H31*0.1)+(H32*0.5)+(H33*0.4)+(H34*0.33)+(H35*0.2)+(I31*0.1)+(I32*0.5)+(I33*0.4)+(I34*0.33)+(I35*0.2)+(J31*0.1)+(J32*0.5)+(J33*0.4)+(J34*0.33)+(J35*0.2)+(K31*0.1)+(K32*0.5)+(K33*0.4)+(K34*0.33)+(K35*0.2))/5</f>
        <v>0</v>
      </c>
      <c r="C37" s="183"/>
      <c r="D37" s="19"/>
      <c r="E37" s="19"/>
      <c r="F37" s="24"/>
    </row>
    <row r="38" spans="1:12" ht="10.5" customHeight="1" x14ac:dyDescent="0.2">
      <c r="A38" s="1"/>
      <c r="B38" s="126"/>
      <c r="C38" s="126"/>
      <c r="D38" s="19"/>
      <c r="E38" s="19"/>
      <c r="F38" s="24"/>
    </row>
    <row r="39" spans="1:12" ht="18" customHeight="1" x14ac:dyDescent="0.2">
      <c r="A39" s="1"/>
      <c r="B39" s="19"/>
      <c r="C39" s="19"/>
      <c r="D39" s="19"/>
      <c r="E39" s="19"/>
      <c r="F39" s="24"/>
    </row>
    <row r="40" spans="1:12" ht="18" customHeight="1" x14ac:dyDescent="0.2">
      <c r="A40" s="25"/>
      <c r="B40" s="97"/>
      <c r="C40" s="97"/>
      <c r="D40" s="98"/>
      <c r="E40" s="98"/>
      <c r="F40" s="99"/>
    </row>
    <row r="42" spans="1:12" ht="12.75" customHeight="1" thickBot="1" x14ac:dyDescent="0.25">
      <c r="A42" s="100"/>
      <c r="B42" s="71"/>
      <c r="C42" s="71"/>
      <c r="D42" s="71"/>
      <c r="E42" s="71"/>
      <c r="F42" s="72"/>
    </row>
    <row r="43" spans="1:12" s="152" customFormat="1" ht="42" customHeight="1" thickBot="1" x14ac:dyDescent="0.25">
      <c r="A43" s="146" t="s">
        <v>58</v>
      </c>
      <c r="B43" s="161">
        <f>IF(B10&lt;Données!C12,Données!F12*B37,IF(B10&gt;Données!C11,Données!F11*B37,(Données!C14+(B10-Données!C12)/((Données!C11-Données!C12)/(Données!C13-Données!C14)))*20*B37))</f>
        <v>0</v>
      </c>
      <c r="C43" s="162"/>
      <c r="D43" s="163"/>
      <c r="E43" s="150" t="s">
        <v>12</v>
      </c>
      <c r="F43" s="151"/>
    </row>
    <row r="44" spans="1:12" ht="39" thickBot="1" x14ac:dyDescent="0.25">
      <c r="A44" s="26" t="s">
        <v>94</v>
      </c>
      <c r="B44" s="158">
        <f>B43*F26</f>
        <v>0</v>
      </c>
      <c r="C44" s="159"/>
      <c r="D44" s="160"/>
      <c r="E44" s="147" t="s">
        <v>12</v>
      </c>
      <c r="F44" s="24"/>
    </row>
    <row r="45" spans="1:12" ht="26.25" customHeight="1" x14ac:dyDescent="0.2">
      <c r="A45" s="101" t="s">
        <v>61</v>
      </c>
      <c r="B45" s="98"/>
      <c r="C45" s="98"/>
      <c r="D45" s="98"/>
      <c r="E45" s="98"/>
      <c r="F45" s="99"/>
    </row>
  </sheetData>
  <sheetProtection password="C165" sheet="1" objects="1" scenarios="1" selectLockedCells="1"/>
  <mergeCells count="8">
    <mergeCell ref="A4:F4"/>
    <mergeCell ref="A5:F5"/>
    <mergeCell ref="A8:F8"/>
    <mergeCell ref="B44:D44"/>
    <mergeCell ref="B37:C37"/>
    <mergeCell ref="B43:D43"/>
    <mergeCell ref="A14:F14"/>
    <mergeCell ref="B10:C10"/>
  </mergeCells>
  <phoneticPr fontId="3" type="noConversion"/>
  <pageMargins left="0.25" right="0.25" top="0.75" bottom="0.75" header="0.3" footer="0.3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5" r:id="rId4" name="OptionButton1">
          <controlPr defaultSize="0" autoLine="0" linkedCell="E28" r:id="rId5">
            <anchor moveWithCells="1" siz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9525</xdr:colOff>
                <xdr:row>18</xdr:row>
                <xdr:rowOff>0</xdr:rowOff>
              </to>
            </anchor>
          </controlPr>
        </control>
      </mc:Choice>
      <mc:Fallback>
        <control shapeId="2065" r:id="rId4" name="OptionButton1"/>
      </mc:Fallback>
    </mc:AlternateContent>
    <mc:AlternateContent xmlns:mc="http://schemas.openxmlformats.org/markup-compatibility/2006">
      <mc:Choice Requires="x14">
        <control shapeId="2066" r:id="rId6" name="OptionButton2">
          <controlPr defaultSize="0" autoLine="0" linkedCell="E29" r:id="rId5">
            <anchor moveWithCells="1" siz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9525</xdr:colOff>
                <xdr:row>19</xdr:row>
                <xdr:rowOff>0</xdr:rowOff>
              </to>
            </anchor>
          </controlPr>
        </control>
      </mc:Choice>
      <mc:Fallback>
        <control shapeId="2066" r:id="rId6" name="OptionButton2"/>
      </mc:Fallback>
    </mc:AlternateContent>
    <mc:AlternateContent xmlns:mc="http://schemas.openxmlformats.org/markup-compatibility/2006">
      <mc:Choice Requires="x14">
        <control shapeId="2067" r:id="rId7" name="OptionButton3">
          <controlPr defaultSize="0" autoLine="0" linkedCell="E30" r:id="rId5">
            <anchor moveWithCells="1" siz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9525</xdr:colOff>
                <xdr:row>20</xdr:row>
                <xdr:rowOff>0</xdr:rowOff>
              </to>
            </anchor>
          </controlPr>
        </control>
      </mc:Choice>
      <mc:Fallback>
        <control shapeId="2067" r:id="rId7" name="OptionButton3"/>
      </mc:Fallback>
    </mc:AlternateContent>
    <mc:AlternateContent xmlns:mc="http://schemas.openxmlformats.org/markup-compatibility/2006">
      <mc:Choice Requires="x14">
        <control shapeId="2068" r:id="rId8" name="OptionButton4">
          <controlPr defaultSize="0" autoLine="0" linkedCell="E31" r:id="rId5">
            <anchor moveWithCells="1" siz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9525</xdr:colOff>
                <xdr:row>21</xdr:row>
                <xdr:rowOff>0</xdr:rowOff>
              </to>
            </anchor>
          </controlPr>
        </control>
      </mc:Choice>
      <mc:Fallback>
        <control shapeId="2068" r:id="rId8" name="OptionButton4"/>
      </mc:Fallback>
    </mc:AlternateContent>
    <mc:AlternateContent xmlns:mc="http://schemas.openxmlformats.org/markup-compatibility/2006">
      <mc:Choice Requires="x14">
        <control shapeId="2069" r:id="rId9" name="OptionButton5">
          <controlPr defaultSize="0" autoLine="0" linkedCell="E32" r:id="rId5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9525</xdr:colOff>
                <xdr:row>22</xdr:row>
                <xdr:rowOff>0</xdr:rowOff>
              </to>
            </anchor>
          </controlPr>
        </control>
      </mc:Choice>
      <mc:Fallback>
        <control shapeId="2069" r:id="rId9" name="OptionButton5"/>
      </mc:Fallback>
    </mc:AlternateContent>
    <mc:AlternateContent xmlns:mc="http://schemas.openxmlformats.org/markup-compatibility/2006">
      <mc:Choice Requires="x14">
        <control shapeId="2070" r:id="rId10" name="OptionButton6">
          <controlPr defaultSize="0" autoLine="0" linkedCell="E33" r:id="rId5">
            <anchor moveWithCells="1" siz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9525</xdr:colOff>
                <xdr:row>23</xdr:row>
                <xdr:rowOff>0</xdr:rowOff>
              </to>
            </anchor>
          </controlPr>
        </control>
      </mc:Choice>
      <mc:Fallback>
        <control shapeId="2070" r:id="rId10" name="OptionButton6"/>
      </mc:Fallback>
    </mc:AlternateContent>
    <mc:AlternateContent xmlns:mc="http://schemas.openxmlformats.org/markup-compatibility/2006">
      <mc:Choice Requires="x14">
        <control shapeId="2071" r:id="rId11" name="OptionButton7">
          <controlPr defaultSize="0" autoLine="0" linkedCell="E36" r:id="rId5">
            <anchor moveWithCells="1" siz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9525</xdr:colOff>
                <xdr:row>24</xdr:row>
                <xdr:rowOff>0</xdr:rowOff>
              </to>
            </anchor>
          </controlPr>
        </control>
      </mc:Choice>
      <mc:Fallback>
        <control shapeId="2071" r:id="rId11" name="OptionButton7"/>
      </mc:Fallback>
    </mc:AlternateContent>
    <mc:AlternateContent xmlns:mc="http://schemas.openxmlformats.org/markup-compatibility/2006">
      <mc:Choice Requires="x14">
        <control shapeId="2072" r:id="rId12" name="OptionButton8">
          <controlPr defaultSize="0" autoLine="0" linkedCell="E37" r:id="rId5">
            <anchor moveWithCells="1" siz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9525</xdr:colOff>
                <xdr:row>25</xdr:row>
                <xdr:rowOff>0</xdr:rowOff>
              </to>
            </anchor>
          </controlPr>
        </control>
      </mc:Choice>
      <mc:Fallback>
        <control shapeId="2072" r:id="rId12" name="OptionButton8"/>
      </mc:Fallback>
    </mc:AlternateContent>
    <mc:AlternateContent xmlns:mc="http://schemas.openxmlformats.org/markup-compatibility/2006">
      <mc:Choice Requires="x14">
        <control shapeId="2073" r:id="rId13" name="OptionButton9">
          <controlPr defaultSize="0" autoLine="0" linkedCell="E27" r:id="rId5">
            <anchor moveWithCells="1" siz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2073" r:id="rId13" name="OptionButton9"/>
      </mc:Fallback>
    </mc:AlternateContent>
    <mc:AlternateContent xmlns:mc="http://schemas.openxmlformats.org/markup-compatibility/2006">
      <mc:Choice Requires="x14">
        <control shapeId="2074" r:id="rId14" name="OptionButton10">
          <controlPr defaultSize="0" autoLine="0" linkedCell="D25" r:id="rId5">
            <anchor moveWithCells="1" siz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9525</xdr:colOff>
                <xdr:row>16</xdr:row>
                <xdr:rowOff>0</xdr:rowOff>
              </to>
            </anchor>
          </controlPr>
        </control>
      </mc:Choice>
      <mc:Fallback>
        <control shapeId="2074" r:id="rId14" name="OptionButton10"/>
      </mc:Fallback>
    </mc:AlternateContent>
    <mc:AlternateContent xmlns:mc="http://schemas.openxmlformats.org/markup-compatibility/2006">
      <mc:Choice Requires="x14">
        <control shapeId="2049" r:id="rId15" name="Check Box 1">
          <controlPr defaultSize="0" autoFill="0" autoLine="0" autoPict="0">
            <anchor moveWithCells="1">
              <from>
                <xdr:col>1</xdr:col>
                <xdr:colOff>76200</xdr:colOff>
                <xdr:row>30</xdr:row>
                <xdr:rowOff>133350</xdr:rowOff>
              </from>
              <to>
                <xdr:col>1</xdr:col>
                <xdr:colOff>409575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16" name="Check Box 2">
          <controlPr defaultSize="0" autoFill="0" autoLine="0" autoPict="0">
            <anchor moveWithCells="1">
              <from>
                <xdr:col>1</xdr:col>
                <xdr:colOff>76200</xdr:colOff>
                <xdr:row>31</xdr:row>
                <xdr:rowOff>123825</xdr:rowOff>
              </from>
              <to>
                <xdr:col>1</xdr:col>
                <xdr:colOff>409575</xdr:colOff>
                <xdr:row>32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17" name="Check Box 3">
          <controlPr defaultSize="0" autoFill="0" autoLine="0" autoPict="0">
            <anchor moveWithCells="1">
              <from>
                <xdr:col>1</xdr:col>
                <xdr:colOff>76200</xdr:colOff>
                <xdr:row>32</xdr:row>
                <xdr:rowOff>133350</xdr:rowOff>
              </from>
              <to>
                <xdr:col>1</xdr:col>
                <xdr:colOff>409575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18" name="Check Box 4">
          <controlPr defaultSize="0" autoFill="0" autoLine="0" autoPict="0">
            <anchor moveWithCells="1">
              <from>
                <xdr:col>2</xdr:col>
                <xdr:colOff>76200</xdr:colOff>
                <xdr:row>30</xdr:row>
                <xdr:rowOff>133350</xdr:rowOff>
              </from>
              <to>
                <xdr:col>2</xdr:col>
                <xdr:colOff>419100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19" name="Check Box 5">
          <controlPr defaultSize="0" autoFill="0" autoLine="0" autoPict="0">
            <anchor moveWithCells="1">
              <from>
                <xdr:col>3</xdr:col>
                <xdr:colOff>85725</xdr:colOff>
                <xdr:row>30</xdr:row>
                <xdr:rowOff>133350</xdr:rowOff>
              </from>
              <to>
                <xdr:col>3</xdr:col>
                <xdr:colOff>428625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20" name="Check Box 6">
          <controlPr defaultSize="0" autoFill="0" autoLine="0" autoPict="0">
            <anchor moveWithCells="1">
              <from>
                <xdr:col>4</xdr:col>
                <xdr:colOff>76200</xdr:colOff>
                <xdr:row>30</xdr:row>
                <xdr:rowOff>133350</xdr:rowOff>
              </from>
              <to>
                <xdr:col>4</xdr:col>
                <xdr:colOff>419100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21" name="Check Box 7">
          <controlPr defaultSize="0" autoFill="0" autoLine="0" autoPict="0">
            <anchor moveWithCells="1">
              <from>
                <xdr:col>5</xdr:col>
                <xdr:colOff>76200</xdr:colOff>
                <xdr:row>30</xdr:row>
                <xdr:rowOff>133350</xdr:rowOff>
              </from>
              <to>
                <xdr:col>5</xdr:col>
                <xdr:colOff>409575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22" name="Check Box 8">
          <controlPr defaultSize="0" autoFill="0" autoLine="0" autoPict="0">
            <anchor moveWithCells="1">
              <from>
                <xdr:col>2</xdr:col>
                <xdr:colOff>76200</xdr:colOff>
                <xdr:row>31</xdr:row>
                <xdr:rowOff>133350</xdr:rowOff>
              </from>
              <to>
                <xdr:col>2</xdr:col>
                <xdr:colOff>419100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23" name="Check Box 9">
          <controlPr defaultSize="0" autoFill="0" autoLine="0" autoPict="0">
            <anchor moveWithCells="1">
              <from>
                <xdr:col>2</xdr:col>
                <xdr:colOff>76200</xdr:colOff>
                <xdr:row>32</xdr:row>
                <xdr:rowOff>152400</xdr:rowOff>
              </from>
              <to>
                <xdr:col>2</xdr:col>
                <xdr:colOff>419100</xdr:colOff>
                <xdr:row>35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24" name="Check Box 10">
          <controlPr defaultSize="0" autoFill="0" autoLine="0" autoPict="0">
            <anchor moveWithCells="1">
              <from>
                <xdr:col>3</xdr:col>
                <xdr:colOff>85725</xdr:colOff>
                <xdr:row>32</xdr:row>
                <xdr:rowOff>152400</xdr:rowOff>
              </from>
              <to>
                <xdr:col>3</xdr:col>
                <xdr:colOff>428625</xdr:colOff>
                <xdr:row>35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9" r:id="rId25" name="Check Box 11">
          <controlPr defaultSize="0" autoFill="0" autoLine="0" autoPict="0">
            <anchor moveWithCells="1">
              <from>
                <xdr:col>3</xdr:col>
                <xdr:colOff>85725</xdr:colOff>
                <xdr:row>31</xdr:row>
                <xdr:rowOff>133350</xdr:rowOff>
              </from>
              <to>
                <xdr:col>3</xdr:col>
                <xdr:colOff>428625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26" name="Check Box 12">
          <controlPr defaultSize="0" autoFill="0" autoLine="0" autoPict="0">
            <anchor moveWithCells="1">
              <from>
                <xdr:col>4</xdr:col>
                <xdr:colOff>76200</xdr:colOff>
                <xdr:row>31</xdr:row>
                <xdr:rowOff>133350</xdr:rowOff>
              </from>
              <to>
                <xdr:col>4</xdr:col>
                <xdr:colOff>419100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7" name="Check Box 13">
          <controlPr defaultSize="0" autoFill="0" autoLine="0" autoPict="0">
            <anchor moveWithCells="1">
              <from>
                <xdr:col>4</xdr:col>
                <xdr:colOff>76200</xdr:colOff>
                <xdr:row>32</xdr:row>
                <xdr:rowOff>152400</xdr:rowOff>
              </from>
              <to>
                <xdr:col>4</xdr:col>
                <xdr:colOff>419100</xdr:colOff>
                <xdr:row>35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2" r:id="rId28" name="Check Box 14">
          <controlPr defaultSize="0" autoFill="0" autoLine="0" autoPict="0">
            <anchor moveWithCells="1">
              <from>
                <xdr:col>5</xdr:col>
                <xdr:colOff>76200</xdr:colOff>
                <xdr:row>32</xdr:row>
                <xdr:rowOff>152400</xdr:rowOff>
              </from>
              <to>
                <xdr:col>5</xdr:col>
                <xdr:colOff>409575</xdr:colOff>
                <xdr:row>35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29" name="Check Box 15">
          <controlPr defaultSize="0" autoFill="0" autoLine="0" autoPict="0">
            <anchor moveWithCells="1">
              <from>
                <xdr:col>5</xdr:col>
                <xdr:colOff>76200</xdr:colOff>
                <xdr:row>31</xdr:row>
                <xdr:rowOff>133350</xdr:rowOff>
              </from>
              <to>
                <xdr:col>5</xdr:col>
                <xdr:colOff>409575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6" r:id="rId30" name="Option Button 48">
          <controlPr defaultSize="0" autoFill="0" autoLine="0" autoPict="0">
            <anchor moveWithCells="1">
              <from>
                <xdr:col>1</xdr:col>
                <xdr:colOff>76200</xdr:colOff>
                <xdr:row>14</xdr:row>
                <xdr:rowOff>314325</xdr:rowOff>
              </from>
              <to>
                <xdr:col>1</xdr:col>
                <xdr:colOff>381000</xdr:colOff>
                <xdr:row>16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7" r:id="rId31" name="Option Button 49">
          <controlPr defaultSize="0" autoFill="0" autoLine="0" autoPict="0">
            <anchor moveWithCells="1">
              <from>
                <xdr:col>1</xdr:col>
                <xdr:colOff>76200</xdr:colOff>
                <xdr:row>15</xdr:row>
                <xdr:rowOff>171450</xdr:rowOff>
              </from>
              <to>
                <xdr:col>1</xdr:col>
                <xdr:colOff>381000</xdr:colOff>
                <xdr:row>17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8" r:id="rId32" name="Option Button 50">
          <controlPr defaultSize="0" autoFill="0" autoLine="0" autoPict="0">
            <anchor moveWithCells="1">
              <from>
                <xdr:col>1</xdr:col>
                <xdr:colOff>76200</xdr:colOff>
                <xdr:row>16</xdr:row>
                <xdr:rowOff>171450</xdr:rowOff>
              </from>
              <to>
                <xdr:col>1</xdr:col>
                <xdr:colOff>381000</xdr:colOff>
                <xdr:row>18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9" r:id="rId33" name="Option Button 51">
          <controlPr defaultSize="0" autoFill="0" autoLine="0" autoPict="0">
            <anchor moveWithCells="1">
              <from>
                <xdr:col>1</xdr:col>
                <xdr:colOff>76200</xdr:colOff>
                <xdr:row>17</xdr:row>
                <xdr:rowOff>161925</xdr:rowOff>
              </from>
              <to>
                <xdr:col>1</xdr:col>
                <xdr:colOff>381000</xdr:colOff>
                <xdr:row>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0" r:id="rId34" name="Option Button 52">
          <controlPr defaultSize="0" autoFill="0" autoLine="0" autoPict="0">
            <anchor moveWithCells="1">
              <from>
                <xdr:col>1</xdr:col>
                <xdr:colOff>76200</xdr:colOff>
                <xdr:row>18</xdr:row>
                <xdr:rowOff>161925</xdr:rowOff>
              </from>
              <to>
                <xdr:col>1</xdr:col>
                <xdr:colOff>381000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1" r:id="rId35" name="Option Button 53">
          <controlPr defaultSize="0" autoFill="0" autoLine="0" autoPict="0">
            <anchor moveWithCells="1">
              <from>
                <xdr:col>1</xdr:col>
                <xdr:colOff>76200</xdr:colOff>
                <xdr:row>19</xdr:row>
                <xdr:rowOff>161925</xdr:rowOff>
              </from>
              <to>
                <xdr:col>1</xdr:col>
                <xdr:colOff>381000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2" r:id="rId36" name="Option Button 54">
          <controlPr defaultSize="0" autoFill="0" autoLine="0" autoPict="0">
            <anchor moveWithCells="1">
              <from>
                <xdr:col>1</xdr:col>
                <xdr:colOff>76200</xdr:colOff>
                <xdr:row>20</xdr:row>
                <xdr:rowOff>161925</xdr:rowOff>
              </from>
              <to>
                <xdr:col>1</xdr:col>
                <xdr:colOff>381000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3" r:id="rId37" name="Option Button 55">
          <controlPr defaultSize="0" autoFill="0" autoLine="0" autoPict="0">
            <anchor moveWithCells="1">
              <from>
                <xdr:col>1</xdr:col>
                <xdr:colOff>76200</xdr:colOff>
                <xdr:row>21</xdr:row>
                <xdr:rowOff>171450</xdr:rowOff>
              </from>
              <to>
                <xdr:col>1</xdr:col>
                <xdr:colOff>381000</xdr:colOff>
                <xdr:row>23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4" r:id="rId38" name="Option Button 56">
          <controlPr defaultSize="0" autoFill="0" autoLine="0" autoPict="0">
            <anchor moveWithCells="1">
              <from>
                <xdr:col>1</xdr:col>
                <xdr:colOff>76200</xdr:colOff>
                <xdr:row>22</xdr:row>
                <xdr:rowOff>180975</xdr:rowOff>
              </from>
              <to>
                <xdr:col>1</xdr:col>
                <xdr:colOff>381000</xdr:colOff>
                <xdr:row>24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5" r:id="rId39" name="Option Button 57">
          <controlPr defaultSize="0" autoFill="0" autoLine="0" autoPict="0">
            <anchor moveWithCells="1">
              <from>
                <xdr:col>1</xdr:col>
                <xdr:colOff>76200</xdr:colOff>
                <xdr:row>23</xdr:row>
                <xdr:rowOff>171450</xdr:rowOff>
              </from>
              <to>
                <xdr:col>1</xdr:col>
                <xdr:colOff>381000</xdr:colOff>
                <xdr:row>25</xdr:row>
                <xdr:rowOff>9525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3:M53"/>
  <sheetViews>
    <sheetView workbookViewId="0">
      <selection activeCell="C16" sqref="C16"/>
    </sheetView>
  </sheetViews>
  <sheetFormatPr baseColWidth="10" defaultRowHeight="26.25" customHeight="1" x14ac:dyDescent="0.2"/>
  <cols>
    <col min="1" max="1" width="54.7109375" style="59" customWidth="1"/>
    <col min="2" max="6" width="8.7109375" style="59" customWidth="1"/>
    <col min="7" max="13" width="11.42578125" style="78"/>
    <col min="14" max="16384" width="11.42578125" style="59"/>
  </cols>
  <sheetData>
    <row r="3" spans="1:6" ht="26.25" customHeight="1" thickBot="1" x14ac:dyDescent="0.25"/>
    <row r="4" spans="1:6" ht="18" customHeight="1" x14ac:dyDescent="0.2">
      <c r="A4" s="164" t="s">
        <v>86</v>
      </c>
      <c r="B4" s="165"/>
      <c r="C4" s="165"/>
      <c r="D4" s="165"/>
      <c r="E4" s="165"/>
      <c r="F4" s="166"/>
    </row>
    <row r="5" spans="1:6" ht="18.75" customHeight="1" thickBot="1" x14ac:dyDescent="0.3">
      <c r="A5" s="167" t="s">
        <v>21</v>
      </c>
      <c r="B5" s="168"/>
      <c r="C5" s="168"/>
      <c r="D5" s="168"/>
      <c r="E5" s="168"/>
      <c r="F5" s="169"/>
    </row>
    <row r="6" spans="1:6" ht="18" customHeight="1" x14ac:dyDescent="0.25">
      <c r="A6" s="60"/>
      <c r="B6" s="60"/>
      <c r="C6" s="60"/>
      <c r="D6" s="60"/>
      <c r="E6" s="60"/>
      <c r="F6" s="60"/>
    </row>
    <row r="7" spans="1:6" ht="26.25" customHeight="1" x14ac:dyDescent="0.2">
      <c r="A7" s="61" t="s">
        <v>0</v>
      </c>
      <c r="B7" s="62"/>
      <c r="C7" s="62"/>
      <c r="D7" s="62"/>
      <c r="E7" s="62"/>
      <c r="F7" s="63"/>
    </row>
    <row r="8" spans="1:6" ht="36.75" customHeight="1" x14ac:dyDescent="0.2">
      <c r="A8" s="177" t="s">
        <v>65</v>
      </c>
      <c r="B8" s="178"/>
      <c r="C8" s="178"/>
      <c r="D8" s="178"/>
      <c r="E8" s="178"/>
      <c r="F8" s="179"/>
    </row>
    <row r="9" spans="1:6" ht="26.25" customHeight="1" thickBot="1" x14ac:dyDescent="0.25">
      <c r="A9" s="64"/>
      <c r="B9" s="16"/>
      <c r="C9" s="16"/>
      <c r="D9" s="16"/>
      <c r="E9" s="16"/>
      <c r="F9" s="65"/>
    </row>
    <row r="10" spans="1:6" ht="13.5" customHeight="1" thickBot="1" x14ac:dyDescent="0.25">
      <c r="A10" s="66" t="s">
        <v>66</v>
      </c>
      <c r="B10" s="170"/>
      <c r="C10" s="171"/>
      <c r="D10" s="16"/>
      <c r="E10" s="16"/>
      <c r="F10" s="65"/>
    </row>
    <row r="11" spans="1:6" ht="26.25" customHeight="1" x14ac:dyDescent="0.2">
      <c r="A11" s="67"/>
      <c r="B11" s="68"/>
      <c r="C11" s="68"/>
      <c r="D11" s="68"/>
      <c r="E11" s="68"/>
      <c r="F11" s="69"/>
    </row>
    <row r="12" spans="1:6" ht="26.25" customHeight="1" x14ac:dyDescent="0.2">
      <c r="A12" s="16"/>
      <c r="B12" s="16"/>
      <c r="C12" s="16"/>
      <c r="D12" s="16"/>
      <c r="E12" s="16"/>
      <c r="F12" s="16"/>
    </row>
    <row r="13" spans="1:6" ht="26.25" customHeight="1" x14ac:dyDescent="0.2">
      <c r="A13" s="70" t="s">
        <v>1</v>
      </c>
      <c r="B13" s="71"/>
      <c r="C13" s="71"/>
      <c r="D13" s="71"/>
      <c r="E13" s="71"/>
      <c r="F13" s="72"/>
    </row>
    <row r="14" spans="1:6" ht="43.5" customHeight="1" x14ac:dyDescent="0.2">
      <c r="A14" s="174" t="s">
        <v>59</v>
      </c>
      <c r="B14" s="175"/>
      <c r="C14" s="175"/>
      <c r="D14" s="175"/>
      <c r="E14" s="175"/>
      <c r="F14" s="176"/>
    </row>
    <row r="15" spans="1:6" ht="26.25" customHeight="1" x14ac:dyDescent="0.2">
      <c r="A15" s="12"/>
      <c r="B15" s="13" t="s">
        <v>19</v>
      </c>
      <c r="C15" s="19"/>
      <c r="D15" s="19"/>
      <c r="E15" s="19"/>
      <c r="F15" s="24"/>
    </row>
    <row r="16" spans="1:6" ht="15" customHeight="1" x14ac:dyDescent="0.2">
      <c r="A16" s="12" t="s">
        <v>39</v>
      </c>
      <c r="B16" s="121"/>
      <c r="C16" s="93">
        <v>1</v>
      </c>
      <c r="D16" s="19"/>
      <c r="E16" s="19"/>
      <c r="F16" s="24"/>
    </row>
    <row r="17" spans="1:7" ht="15" customHeight="1" x14ac:dyDescent="0.2">
      <c r="A17" s="12" t="s">
        <v>40</v>
      </c>
      <c r="B17" s="121"/>
      <c r="C17" s="73"/>
      <c r="D17" s="19"/>
      <c r="E17" s="19"/>
      <c r="F17" s="24"/>
    </row>
    <row r="18" spans="1:7" ht="15" customHeight="1" x14ac:dyDescent="0.2">
      <c r="A18" s="12" t="s">
        <v>41</v>
      </c>
      <c r="B18" s="121"/>
      <c r="C18" s="73"/>
      <c r="D18" s="19"/>
      <c r="E18" s="19"/>
      <c r="F18" s="24"/>
    </row>
    <row r="19" spans="1:7" ht="15" customHeight="1" x14ac:dyDescent="0.2">
      <c r="A19" s="12" t="s">
        <v>42</v>
      </c>
      <c r="B19" s="121"/>
      <c r="C19" s="73"/>
      <c r="D19" s="19"/>
      <c r="E19" s="19"/>
      <c r="F19" s="24"/>
    </row>
    <row r="20" spans="1:7" ht="15" customHeight="1" x14ac:dyDescent="0.2">
      <c r="A20" s="12" t="s">
        <v>43</v>
      </c>
      <c r="B20" s="121"/>
      <c r="C20" s="73"/>
      <c r="D20" s="19"/>
      <c r="E20" s="19"/>
      <c r="F20" s="24"/>
    </row>
    <row r="21" spans="1:7" ht="15" customHeight="1" x14ac:dyDescent="0.2">
      <c r="A21" s="12" t="s">
        <v>44</v>
      </c>
      <c r="B21" s="121"/>
      <c r="C21" s="73"/>
      <c r="D21" s="19"/>
      <c r="E21" s="19"/>
      <c r="F21" s="24"/>
    </row>
    <row r="22" spans="1:7" ht="15" customHeight="1" x14ac:dyDescent="0.2">
      <c r="A22" s="12" t="s">
        <v>45</v>
      </c>
      <c r="B22" s="121"/>
      <c r="C22" s="73"/>
      <c r="D22" s="19"/>
      <c r="E22" s="19"/>
      <c r="F22" s="24"/>
    </row>
    <row r="23" spans="1:7" ht="15" customHeight="1" x14ac:dyDescent="0.2">
      <c r="A23" s="12" t="s">
        <v>46</v>
      </c>
      <c r="B23" s="121"/>
      <c r="C23" s="73"/>
      <c r="D23" s="19"/>
      <c r="E23" s="19"/>
      <c r="F23" s="24"/>
    </row>
    <row r="24" spans="1:7" ht="15" customHeight="1" x14ac:dyDescent="0.2">
      <c r="A24" s="12" t="s">
        <v>47</v>
      </c>
      <c r="B24" s="121"/>
      <c r="C24" s="73"/>
      <c r="D24" s="19"/>
      <c r="E24" s="19"/>
      <c r="F24" s="24"/>
    </row>
    <row r="25" spans="1:7" ht="15" customHeight="1" x14ac:dyDescent="0.2">
      <c r="A25" s="12" t="s">
        <v>48</v>
      </c>
      <c r="B25" s="121"/>
      <c r="C25" s="73"/>
      <c r="D25" s="19"/>
      <c r="E25" s="19"/>
      <c r="F25" s="24"/>
    </row>
    <row r="26" spans="1:7" ht="15" customHeight="1" x14ac:dyDescent="0.2">
      <c r="A26" s="28">
        <f>IF(C16=1,0,IF(C16=2,0.45,IF(C16=3,0.6,IF(C16=4,0.65,IF(C16=5,0.25,IF(C16=6,0.45,IF(C16=7,0.5,IF(C16=8,0.5,CAC2_AFJ))))))))</f>
        <v>0</v>
      </c>
      <c r="B26" s="74" t="str">
        <f>IF(C16=9,0.55,IF(C16=10,0.65,"Cochez"))</f>
        <v>Cochez</v>
      </c>
      <c r="C26" s="74"/>
      <c r="D26" s="75"/>
      <c r="E26" s="76">
        <f>CAC1_AFJ*Données!I21</f>
        <v>0</v>
      </c>
      <c r="F26" s="77">
        <f>IF(E26=1,1,IF(C16=1,1,MIN(1-E26,0.8)))</f>
        <v>1</v>
      </c>
    </row>
    <row r="27" spans="1:7" ht="26.25" customHeight="1" x14ac:dyDescent="0.2">
      <c r="A27" s="79"/>
      <c r="B27" s="80"/>
      <c r="C27" s="80"/>
      <c r="D27" s="80"/>
      <c r="E27" s="80"/>
      <c r="F27" s="80"/>
    </row>
    <row r="28" spans="1:7" ht="26.25" customHeight="1" x14ac:dyDescent="0.2">
      <c r="A28" s="81" t="s">
        <v>2</v>
      </c>
      <c r="F28" s="82"/>
    </row>
    <row r="29" spans="1:7" ht="26.25" customHeight="1" x14ac:dyDescent="0.2">
      <c r="A29" s="79" t="s">
        <v>33</v>
      </c>
      <c r="B29" s="83"/>
      <c r="F29" s="84"/>
    </row>
    <row r="30" spans="1:7" ht="26.25" customHeight="1" x14ac:dyDescent="0.2">
      <c r="B30" s="85"/>
      <c r="F30" s="84"/>
    </row>
    <row r="31" spans="1:7" ht="26.25" customHeight="1" x14ac:dyDescent="0.2">
      <c r="B31" s="85"/>
      <c r="F31" s="86"/>
      <c r="G31" s="95"/>
    </row>
    <row r="32" spans="1:7" ht="26.25" customHeight="1" thickBot="1" x14ac:dyDescent="0.25">
      <c r="A32" s="79"/>
      <c r="F32" s="87"/>
      <c r="G32" s="95"/>
    </row>
    <row r="33" spans="1:12" ht="26.25" customHeight="1" thickBot="1" x14ac:dyDescent="0.25">
      <c r="A33" s="30"/>
      <c r="B33" s="29" t="s">
        <v>13</v>
      </c>
      <c r="C33" s="3" t="s">
        <v>4</v>
      </c>
      <c r="D33" s="3" t="s">
        <v>5</v>
      </c>
      <c r="E33" s="3" t="s">
        <v>6</v>
      </c>
      <c r="F33" s="4" t="s">
        <v>7</v>
      </c>
    </row>
    <row r="34" spans="1:12" ht="26.25" customHeight="1" x14ac:dyDescent="0.2">
      <c r="A34" s="1" t="s">
        <v>14</v>
      </c>
      <c r="B34" s="115"/>
      <c r="C34" s="116">
        <v>0</v>
      </c>
      <c r="D34" s="116">
        <v>0</v>
      </c>
      <c r="E34" s="116">
        <v>0</v>
      </c>
      <c r="F34" s="117">
        <v>0</v>
      </c>
      <c r="G34" s="131">
        <f>SUM(B34:F34)</f>
        <v>0</v>
      </c>
      <c r="H34" s="124"/>
      <c r="I34" s="124"/>
      <c r="J34" s="124"/>
      <c r="K34" s="124"/>
      <c r="L34" s="124"/>
    </row>
    <row r="35" spans="1:12" ht="26.25" customHeight="1" thickBot="1" x14ac:dyDescent="0.25">
      <c r="A35" s="1" t="s">
        <v>55</v>
      </c>
      <c r="B35" s="118">
        <v>0</v>
      </c>
      <c r="C35" s="119">
        <v>0</v>
      </c>
      <c r="D35" s="119">
        <v>0</v>
      </c>
      <c r="E35" s="119">
        <v>0</v>
      </c>
      <c r="F35" s="120">
        <v>0</v>
      </c>
      <c r="G35" s="131">
        <f>SUM(B35:F35)</f>
        <v>0</v>
      </c>
      <c r="H35" s="124">
        <f>G34+G35/60</f>
        <v>0</v>
      </c>
      <c r="I35" s="124"/>
      <c r="J35" s="124"/>
      <c r="K35" s="124"/>
      <c r="L35" s="124"/>
    </row>
    <row r="36" spans="1:12" ht="26.25" customHeight="1" x14ac:dyDescent="0.2">
      <c r="A36" s="1" t="s">
        <v>60</v>
      </c>
      <c r="B36" s="52"/>
      <c r="C36" s="53"/>
      <c r="D36" s="53"/>
      <c r="E36" s="53"/>
      <c r="F36" s="54"/>
      <c r="G36" s="125" t="b">
        <v>0</v>
      </c>
      <c r="H36" s="125" t="b">
        <v>0</v>
      </c>
      <c r="I36" s="125" t="b">
        <v>0</v>
      </c>
      <c r="J36" s="125" t="b">
        <v>0</v>
      </c>
      <c r="K36" s="125" t="b">
        <v>0</v>
      </c>
      <c r="L36" s="124">
        <f>(G36*2) + (H36*2) + (I36*2) + (J36*2) + (K36*2)</f>
        <v>0</v>
      </c>
    </row>
    <row r="37" spans="1:12" ht="26.25" customHeight="1" x14ac:dyDescent="0.2">
      <c r="A37" s="1" t="s">
        <v>82</v>
      </c>
      <c r="B37" s="5"/>
      <c r="C37" s="2"/>
      <c r="D37" s="2"/>
      <c r="E37" s="2"/>
      <c r="F37" s="6"/>
      <c r="G37" s="125" t="b">
        <v>0</v>
      </c>
      <c r="H37" s="125" t="b">
        <v>0</v>
      </c>
      <c r="I37" s="125" t="b">
        <v>0</v>
      </c>
      <c r="J37" s="125" t="b">
        <v>0</v>
      </c>
      <c r="K37" s="125" t="b">
        <v>0</v>
      </c>
      <c r="L37" s="124">
        <f>(G37*4) + (H37*4) + (I37*4) + (J37*4) + (K37*4)</f>
        <v>0</v>
      </c>
    </row>
    <row r="38" spans="1:12" ht="26.25" customHeight="1" x14ac:dyDescent="0.2">
      <c r="A38" s="1" t="s">
        <v>85</v>
      </c>
      <c r="B38" s="8"/>
      <c r="C38" s="9"/>
      <c r="D38" s="9"/>
      <c r="E38" s="9"/>
      <c r="F38" s="10"/>
      <c r="G38" s="125" t="b">
        <v>0</v>
      </c>
      <c r="H38" s="125" t="b">
        <v>0</v>
      </c>
      <c r="I38" s="125" t="b">
        <v>0</v>
      </c>
      <c r="J38" s="125" t="b">
        <v>0</v>
      </c>
      <c r="K38" s="125" t="b">
        <v>0</v>
      </c>
      <c r="L38" s="124">
        <f>(G38*6) + (H38*6) + (I38*6) + (J38*6) + (K38*6)</f>
        <v>0</v>
      </c>
    </row>
    <row r="39" spans="1:12" ht="26.25" customHeight="1" x14ac:dyDescent="0.2">
      <c r="A39" s="1" t="s">
        <v>83</v>
      </c>
      <c r="B39" s="8"/>
      <c r="C39" s="9"/>
      <c r="D39" s="9"/>
      <c r="E39" s="9"/>
      <c r="F39" s="10"/>
      <c r="G39" s="125"/>
      <c r="H39" s="125" t="b">
        <v>0</v>
      </c>
      <c r="I39" s="125" t="b">
        <v>0</v>
      </c>
      <c r="J39" s="125" t="b">
        <v>0</v>
      </c>
      <c r="K39" s="125" t="b">
        <v>0</v>
      </c>
      <c r="L39" s="124">
        <f>(G39*7) + (H39*7) + (I39*7) + (J39*7) + (K39*7)</f>
        <v>0</v>
      </c>
    </row>
    <row r="40" spans="1:12" ht="26.25" customHeight="1" x14ac:dyDescent="0.2">
      <c r="A40" s="1" t="s">
        <v>84</v>
      </c>
      <c r="B40" s="8"/>
      <c r="C40" s="9"/>
      <c r="D40" s="9"/>
      <c r="E40" s="9"/>
      <c r="F40" s="10"/>
      <c r="G40" s="125" t="b">
        <v>0</v>
      </c>
      <c r="H40" s="125" t="b">
        <v>0</v>
      </c>
      <c r="I40" s="125" t="b">
        <v>0</v>
      </c>
      <c r="J40" s="125" t="b">
        <v>0</v>
      </c>
      <c r="K40" s="125" t="b">
        <v>0</v>
      </c>
      <c r="L40" s="124">
        <f>(G40*8) + (H40*8) + (I40*8) + (J40*8) + (K40*8)</f>
        <v>0</v>
      </c>
    </row>
    <row r="41" spans="1:12" ht="26.25" customHeight="1" x14ac:dyDescent="0.2">
      <c r="A41" s="1" t="s">
        <v>15</v>
      </c>
      <c r="B41" s="8"/>
      <c r="C41" s="9"/>
      <c r="D41" s="9"/>
      <c r="E41" s="9"/>
      <c r="F41" s="10"/>
      <c r="G41" s="125" t="b">
        <v>0</v>
      </c>
      <c r="H41" s="125" t="b">
        <v>0</v>
      </c>
      <c r="I41" s="125" t="b">
        <v>0</v>
      </c>
      <c r="J41" s="125" t="b">
        <v>0</v>
      </c>
      <c r="K41" s="125" t="b">
        <v>0</v>
      </c>
      <c r="L41" s="124">
        <f>(G41*2) + (H41*2) + (I41*2) + (J41*2) + (K41*2)</f>
        <v>0</v>
      </c>
    </row>
    <row r="42" spans="1:12" ht="26.25" customHeight="1" thickBot="1" x14ac:dyDescent="0.25">
      <c r="A42" s="11" t="s">
        <v>17</v>
      </c>
      <c r="B42" s="31"/>
      <c r="C42" s="32"/>
      <c r="D42" s="32"/>
      <c r="E42" s="32"/>
      <c r="F42" s="33"/>
      <c r="G42" s="125" t="b">
        <v>0</v>
      </c>
      <c r="H42" s="125" t="b">
        <v>0</v>
      </c>
      <c r="I42" s="125" t="b">
        <v>0</v>
      </c>
      <c r="J42" s="125" t="b">
        <v>0</v>
      </c>
      <c r="K42" s="125" t="b">
        <v>0</v>
      </c>
      <c r="L42" s="124">
        <f>(G42*30) + (H42*30) + (I42*30) + (J42*30) + (K42*30)</f>
        <v>0</v>
      </c>
    </row>
    <row r="43" spans="1:12" ht="11.25" customHeight="1" thickBot="1" x14ac:dyDescent="0.25">
      <c r="G43" s="124"/>
      <c r="H43" s="124"/>
      <c r="I43" s="124"/>
      <c r="J43" s="124"/>
      <c r="K43" s="124"/>
      <c r="L43" s="124"/>
    </row>
    <row r="44" spans="1:12" ht="18" customHeight="1" thickBot="1" x14ac:dyDescent="0.25">
      <c r="A44" s="7" t="s">
        <v>38</v>
      </c>
      <c r="B44" s="187">
        <f>SUM(L36:L42)</f>
        <v>0</v>
      </c>
      <c r="C44" s="188"/>
      <c r="D44" s="88">
        <f>(SUM(L36:L42))*38/12</f>
        <v>0</v>
      </c>
      <c r="G44" s="124"/>
      <c r="H44" s="124"/>
      <c r="I44" s="124"/>
      <c r="J44" s="124"/>
      <c r="K44" s="124"/>
      <c r="L44" s="124"/>
    </row>
    <row r="45" spans="1:12" ht="26.25" customHeight="1" x14ac:dyDescent="0.2">
      <c r="A45" s="89"/>
      <c r="B45" s="89"/>
      <c r="C45" s="89"/>
      <c r="D45" s="89"/>
      <c r="E45" s="89"/>
      <c r="F45" s="89"/>
      <c r="G45" s="124"/>
      <c r="H45" s="124"/>
      <c r="I45" s="124"/>
      <c r="J45" s="124"/>
      <c r="K45" s="124"/>
      <c r="L45" s="124"/>
    </row>
    <row r="46" spans="1:12" ht="12.75" customHeight="1" thickBot="1" x14ac:dyDescent="0.25">
      <c r="F46" s="82"/>
    </row>
    <row r="47" spans="1:12" ht="31.5" customHeight="1" thickBot="1" x14ac:dyDescent="0.25">
      <c r="A47" s="7" t="s">
        <v>18</v>
      </c>
      <c r="B47" s="184">
        <f>Heures*38*Tarif_horaire/12*fratrie+repas</f>
        <v>0</v>
      </c>
      <c r="C47" s="185"/>
      <c r="D47" s="186"/>
      <c r="E47" s="90" t="s">
        <v>12</v>
      </c>
      <c r="F47" s="84"/>
      <c r="G47" s="78" t="s">
        <v>56</v>
      </c>
    </row>
    <row r="48" spans="1:12" ht="31.5" customHeight="1" thickBot="1" x14ac:dyDescent="0.25">
      <c r="A48" s="7" t="s">
        <v>18</v>
      </c>
      <c r="B48" s="184">
        <f>Heures*46*Tarif_horaire/12*fratrie+repas</f>
        <v>0</v>
      </c>
      <c r="C48" s="185"/>
      <c r="D48" s="186"/>
      <c r="E48" s="90" t="s">
        <v>12</v>
      </c>
      <c r="F48" s="84"/>
      <c r="G48" s="78" t="s">
        <v>34</v>
      </c>
    </row>
    <row r="49" spans="1:7" ht="26.25" customHeight="1" x14ac:dyDescent="0.2">
      <c r="A49" s="89" t="s">
        <v>61</v>
      </c>
      <c r="B49" s="89"/>
      <c r="C49" s="89"/>
      <c r="D49" s="89"/>
      <c r="E49" s="89"/>
      <c r="F49" s="91"/>
      <c r="G49" s="95"/>
    </row>
    <row r="51" spans="1:7" ht="26.25" customHeight="1" x14ac:dyDescent="0.2">
      <c r="A51" s="92"/>
    </row>
    <row r="53" spans="1:7" ht="26.25" customHeight="1" x14ac:dyDescent="0.2">
      <c r="E53" s="92"/>
    </row>
  </sheetData>
  <sheetProtection selectLockedCells="1"/>
  <mergeCells count="8">
    <mergeCell ref="B48:D48"/>
    <mergeCell ref="A4:F4"/>
    <mergeCell ref="A5:F5"/>
    <mergeCell ref="B47:D47"/>
    <mergeCell ref="B10:C10"/>
    <mergeCell ref="A8:F8"/>
    <mergeCell ref="A14:F14"/>
    <mergeCell ref="B44:C44"/>
  </mergeCells>
  <phoneticPr fontId="3" type="noConversion"/>
  <dataValidations count="2">
    <dataValidation type="decimal" allowBlank="1" showInputMessage="1" showErrorMessage="1" sqref="B34:F34">
      <formula1>0</formula1>
      <formula2>24</formula2>
    </dataValidation>
    <dataValidation type="decimal" allowBlank="1" showInputMessage="1" showErrorMessage="1" sqref="B35:F35">
      <formula1>0</formula1>
      <formula2>59</formula2>
    </dataValidation>
  </dataValidations>
  <pageMargins left="0.25" right="0.25" top="0.75" bottom="0.75" header="0.3" footer="0.3"/>
  <pageSetup paperSize="9" scale="6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9" r:id="rId4" name="OptionButton1">
          <controlPr defaultSize="0" autoLine="0" linkedCell="#REF!" r:id="rId5">
            <anchor moveWithCells="1" siz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9525</xdr:colOff>
                <xdr:row>18</xdr:row>
                <xdr:rowOff>152400</xdr:rowOff>
              </to>
            </anchor>
          </controlPr>
        </control>
      </mc:Choice>
      <mc:Fallback>
        <control shapeId="3089" r:id="rId4" name="OptionButton1"/>
      </mc:Fallback>
    </mc:AlternateContent>
    <mc:AlternateContent xmlns:mc="http://schemas.openxmlformats.org/markup-compatibility/2006">
      <mc:Choice Requires="x14">
        <control shapeId="3090" r:id="rId6" name="OptionButton2">
          <controlPr defaultSize="0" autoLine="0" linkedCell="#REF!" r:id="rId5">
            <anchor moveWithCells="1" siz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9525</xdr:colOff>
                <xdr:row>19</xdr:row>
                <xdr:rowOff>152400</xdr:rowOff>
              </to>
            </anchor>
          </controlPr>
        </control>
      </mc:Choice>
      <mc:Fallback>
        <control shapeId="3090" r:id="rId6" name="OptionButton2"/>
      </mc:Fallback>
    </mc:AlternateContent>
    <mc:AlternateContent xmlns:mc="http://schemas.openxmlformats.org/markup-compatibility/2006">
      <mc:Choice Requires="x14">
        <control shapeId="3091" r:id="rId7" name="OptionButton3">
          <controlPr defaultSize="0" autoLine="0" linkedCell="#REF!" r:id="rId5">
            <anchor moveWithCells="1" siz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9525</xdr:colOff>
                <xdr:row>20</xdr:row>
                <xdr:rowOff>152400</xdr:rowOff>
              </to>
            </anchor>
          </controlPr>
        </control>
      </mc:Choice>
      <mc:Fallback>
        <control shapeId="3091" r:id="rId7" name="OptionButton3"/>
      </mc:Fallback>
    </mc:AlternateContent>
    <mc:AlternateContent xmlns:mc="http://schemas.openxmlformats.org/markup-compatibility/2006">
      <mc:Choice Requires="x14">
        <control shapeId="3092" r:id="rId8" name="OptionButton4">
          <controlPr defaultSize="0" autoLine="0" linkedCell="#REF!" r:id="rId9">
            <anchor moveWithCells="1" siz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9525</xdr:colOff>
                <xdr:row>21</xdr:row>
                <xdr:rowOff>142875</xdr:rowOff>
              </to>
            </anchor>
          </controlPr>
        </control>
      </mc:Choice>
      <mc:Fallback>
        <control shapeId="3092" r:id="rId8" name="OptionButton4"/>
      </mc:Fallback>
    </mc:AlternateContent>
    <mc:AlternateContent xmlns:mc="http://schemas.openxmlformats.org/markup-compatibility/2006">
      <mc:Choice Requires="x14">
        <control shapeId="3093" r:id="rId10" name="OptionButton5">
          <controlPr defaultSize="0" autoLine="0" linkedCell="#REF!" r:id="rId9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9525</xdr:colOff>
                <xdr:row>22</xdr:row>
                <xdr:rowOff>142875</xdr:rowOff>
              </to>
            </anchor>
          </controlPr>
        </control>
      </mc:Choice>
      <mc:Fallback>
        <control shapeId="3093" r:id="rId10" name="OptionButton5"/>
      </mc:Fallback>
    </mc:AlternateContent>
    <mc:AlternateContent xmlns:mc="http://schemas.openxmlformats.org/markup-compatibility/2006">
      <mc:Choice Requires="x14">
        <control shapeId="3094" r:id="rId11" name="OptionButton6">
          <controlPr defaultSize="0" autoLine="0" linkedCell="#REF!" r:id="rId12">
            <anchor moveWithCells="1" sizeWithCells="1">
              <from>
                <xdr:col>1</xdr:col>
                <xdr:colOff>0</xdr:colOff>
                <xdr:row>22</xdr:row>
                <xdr:rowOff>9525</xdr:rowOff>
              </from>
              <to>
                <xdr:col>1</xdr:col>
                <xdr:colOff>9525</xdr:colOff>
                <xdr:row>23</xdr:row>
                <xdr:rowOff>142875</xdr:rowOff>
              </to>
            </anchor>
          </controlPr>
        </control>
      </mc:Choice>
      <mc:Fallback>
        <control shapeId="3094" r:id="rId11" name="OptionButton6"/>
      </mc:Fallback>
    </mc:AlternateContent>
    <mc:AlternateContent xmlns:mc="http://schemas.openxmlformats.org/markup-compatibility/2006">
      <mc:Choice Requires="x14">
        <control shapeId="3095" r:id="rId13" name="OptionButton7">
          <controlPr defaultSize="0" autoLine="0" linkedCell="#REF!" r:id="rId12">
            <anchor moveWithCells="1" sizeWithCells="1">
              <from>
                <xdr:col>1</xdr:col>
                <xdr:colOff>0</xdr:colOff>
                <xdr:row>23</xdr:row>
                <xdr:rowOff>9525</xdr:rowOff>
              </from>
              <to>
                <xdr:col>1</xdr:col>
                <xdr:colOff>9525</xdr:colOff>
                <xdr:row>24</xdr:row>
                <xdr:rowOff>142875</xdr:rowOff>
              </to>
            </anchor>
          </controlPr>
        </control>
      </mc:Choice>
      <mc:Fallback>
        <control shapeId="3095" r:id="rId13" name="OptionButton7"/>
      </mc:Fallback>
    </mc:AlternateContent>
    <mc:AlternateContent xmlns:mc="http://schemas.openxmlformats.org/markup-compatibility/2006">
      <mc:Choice Requires="x14">
        <control shapeId="3096" r:id="rId14" name="OptionButton8">
          <controlPr defaultSize="0" autoLine="0" linkedCell="#REF!" r:id="rId12">
            <anchor moveWithCells="1" sizeWithCells="1">
              <from>
                <xdr:col>1</xdr:col>
                <xdr:colOff>0</xdr:colOff>
                <xdr:row>24</xdr:row>
                <xdr:rowOff>9525</xdr:rowOff>
              </from>
              <to>
                <xdr:col>1</xdr:col>
                <xdr:colOff>9525</xdr:colOff>
                <xdr:row>25</xdr:row>
                <xdr:rowOff>142875</xdr:rowOff>
              </to>
            </anchor>
          </controlPr>
        </control>
      </mc:Choice>
      <mc:Fallback>
        <control shapeId="3096" r:id="rId14" name="OptionButton8"/>
      </mc:Fallback>
    </mc:AlternateContent>
    <mc:AlternateContent xmlns:mc="http://schemas.openxmlformats.org/markup-compatibility/2006">
      <mc:Choice Requires="x14">
        <control shapeId="3097" r:id="rId15" name="OptionButton9">
          <controlPr defaultSize="0" autoLine="0" linkedCell="E27" r:id="rId9">
            <anchor moveWithCells="1" siz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9525</xdr:colOff>
                <xdr:row>17</xdr:row>
                <xdr:rowOff>152400</xdr:rowOff>
              </to>
            </anchor>
          </controlPr>
        </control>
      </mc:Choice>
      <mc:Fallback>
        <control shapeId="3097" r:id="rId15" name="OptionButton9"/>
      </mc:Fallback>
    </mc:AlternateContent>
    <mc:AlternateContent xmlns:mc="http://schemas.openxmlformats.org/markup-compatibility/2006">
      <mc:Choice Requires="x14">
        <control shapeId="3098" r:id="rId16" name="OptionButton10">
          <controlPr defaultSize="0" autoLine="0" linkedCell="D25" r:id="rId9">
            <anchor moveWithCells="1" siz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9525</xdr:colOff>
                <xdr:row>16</xdr:row>
                <xdr:rowOff>152400</xdr:rowOff>
              </to>
            </anchor>
          </controlPr>
        </control>
      </mc:Choice>
      <mc:Fallback>
        <control shapeId="3098" r:id="rId16" name="OptionButton10"/>
      </mc:Fallback>
    </mc:AlternateContent>
    <mc:AlternateContent xmlns:mc="http://schemas.openxmlformats.org/markup-compatibility/2006">
      <mc:Choice Requires="x14">
        <control shapeId="3125" r:id="rId17" name="Check Box 53">
          <controlPr defaultSize="0" autoFill="0" autoLine="0" autoPict="0">
            <anchor moveWithCells="1">
              <from>
                <xdr:col>1</xdr:col>
                <xdr:colOff>180975</xdr:colOff>
                <xdr:row>35</xdr:row>
                <xdr:rowOff>66675</xdr:rowOff>
              </from>
              <to>
                <xdr:col>1</xdr:col>
                <xdr:colOff>561975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6" r:id="rId18" name="Check Box 54">
          <controlPr defaultSize="0" autoFill="0" autoLine="0" autoPict="0">
            <anchor moveWithCells="1">
              <from>
                <xdr:col>3</xdr:col>
                <xdr:colOff>180975</xdr:colOff>
                <xdr:row>35</xdr:row>
                <xdr:rowOff>66675</xdr:rowOff>
              </from>
              <to>
                <xdr:col>3</xdr:col>
                <xdr:colOff>561975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7" r:id="rId19" name="Check Box 55">
          <controlPr defaultSize="0" autoFill="0" autoLine="0" autoPict="0">
            <anchor moveWithCells="1">
              <from>
                <xdr:col>2</xdr:col>
                <xdr:colOff>180975</xdr:colOff>
                <xdr:row>35</xdr:row>
                <xdr:rowOff>66675</xdr:rowOff>
              </from>
              <to>
                <xdr:col>2</xdr:col>
                <xdr:colOff>561975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8" r:id="rId20" name="Check Box 56">
          <controlPr defaultSize="0" autoFill="0" autoLine="0" autoPict="0">
            <anchor moveWithCells="1">
              <from>
                <xdr:col>4</xdr:col>
                <xdr:colOff>190500</xdr:colOff>
                <xdr:row>35</xdr:row>
                <xdr:rowOff>66675</xdr:rowOff>
              </from>
              <to>
                <xdr:col>4</xdr:col>
                <xdr:colOff>571500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9" r:id="rId21" name="Check Box 57">
          <controlPr defaultSize="0" autoFill="0" autoLine="0" autoPict="0">
            <anchor moveWithCells="1">
              <from>
                <xdr:col>5</xdr:col>
                <xdr:colOff>190500</xdr:colOff>
                <xdr:row>35</xdr:row>
                <xdr:rowOff>66675</xdr:rowOff>
              </from>
              <to>
                <xdr:col>5</xdr:col>
                <xdr:colOff>571500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0" r:id="rId22" name="Check Box 58">
          <controlPr defaultSize="0" autoFill="0" autoLine="0" autoPict="0">
            <anchor moveWithCells="1">
              <from>
                <xdr:col>1</xdr:col>
                <xdr:colOff>180975</xdr:colOff>
                <xdr:row>36</xdr:row>
                <xdr:rowOff>123825</xdr:rowOff>
              </from>
              <to>
                <xdr:col>1</xdr:col>
                <xdr:colOff>523875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1" r:id="rId23" name="Check Box 59">
          <controlPr defaultSize="0" autoFill="0" autoLine="0" autoPict="0">
            <anchor moveWithCells="1">
              <from>
                <xdr:col>2</xdr:col>
                <xdr:colOff>180975</xdr:colOff>
                <xdr:row>36</xdr:row>
                <xdr:rowOff>123825</xdr:rowOff>
              </from>
              <to>
                <xdr:col>2</xdr:col>
                <xdr:colOff>523875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2" r:id="rId24" name="Check Box 60">
          <controlPr defaultSize="0" autoFill="0" autoLine="0" autoPict="0">
            <anchor moveWithCells="1">
              <from>
                <xdr:col>3</xdr:col>
                <xdr:colOff>180975</xdr:colOff>
                <xdr:row>36</xdr:row>
                <xdr:rowOff>123825</xdr:rowOff>
              </from>
              <to>
                <xdr:col>3</xdr:col>
                <xdr:colOff>523875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3" r:id="rId25" name="Check Box 61">
          <controlPr defaultSize="0" autoFill="0" autoLine="0" autoPict="0">
            <anchor moveWithCells="1">
              <from>
                <xdr:col>4</xdr:col>
                <xdr:colOff>190500</xdr:colOff>
                <xdr:row>36</xdr:row>
                <xdr:rowOff>123825</xdr:rowOff>
              </from>
              <to>
                <xdr:col>4</xdr:col>
                <xdr:colOff>533400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4" r:id="rId26" name="Check Box 62">
          <controlPr defaultSize="0" autoFill="0" autoLine="0" autoPict="0">
            <anchor moveWithCells="1">
              <from>
                <xdr:col>5</xdr:col>
                <xdr:colOff>190500</xdr:colOff>
                <xdr:row>36</xdr:row>
                <xdr:rowOff>123825</xdr:rowOff>
              </from>
              <to>
                <xdr:col>5</xdr:col>
                <xdr:colOff>533400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5" r:id="rId27" name="Check Box 63">
          <controlPr defaultSize="0" autoFill="0" autoLine="0" autoPict="0">
            <anchor moveWithCells="1">
              <from>
                <xdr:col>1</xdr:col>
                <xdr:colOff>180975</xdr:colOff>
                <xdr:row>37</xdr:row>
                <xdr:rowOff>123825</xdr:rowOff>
              </from>
              <to>
                <xdr:col>1</xdr:col>
                <xdr:colOff>523875</xdr:colOff>
                <xdr:row>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6" r:id="rId28" name="Check Box 64">
          <controlPr defaultSize="0" autoFill="0" autoLine="0" autoPict="0">
            <anchor moveWithCells="1">
              <from>
                <xdr:col>2</xdr:col>
                <xdr:colOff>180975</xdr:colOff>
                <xdr:row>37</xdr:row>
                <xdr:rowOff>123825</xdr:rowOff>
              </from>
              <to>
                <xdr:col>2</xdr:col>
                <xdr:colOff>523875</xdr:colOff>
                <xdr:row>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7" r:id="rId29" name="Check Box 65">
          <controlPr defaultSize="0" autoFill="0" autoLine="0" autoPict="0">
            <anchor moveWithCells="1">
              <from>
                <xdr:col>3</xdr:col>
                <xdr:colOff>180975</xdr:colOff>
                <xdr:row>37</xdr:row>
                <xdr:rowOff>123825</xdr:rowOff>
              </from>
              <to>
                <xdr:col>3</xdr:col>
                <xdr:colOff>523875</xdr:colOff>
                <xdr:row>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8" r:id="rId30" name="Check Box 66">
          <controlPr defaultSize="0" autoFill="0" autoLine="0" autoPict="0">
            <anchor moveWithCells="1">
              <from>
                <xdr:col>4</xdr:col>
                <xdr:colOff>190500</xdr:colOff>
                <xdr:row>37</xdr:row>
                <xdr:rowOff>123825</xdr:rowOff>
              </from>
              <to>
                <xdr:col>4</xdr:col>
                <xdr:colOff>533400</xdr:colOff>
                <xdr:row>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9" r:id="rId31" name="Check Box 67">
          <controlPr defaultSize="0" autoFill="0" autoLine="0" autoPict="0">
            <anchor moveWithCells="1">
              <from>
                <xdr:col>5</xdr:col>
                <xdr:colOff>190500</xdr:colOff>
                <xdr:row>37</xdr:row>
                <xdr:rowOff>123825</xdr:rowOff>
              </from>
              <to>
                <xdr:col>5</xdr:col>
                <xdr:colOff>533400</xdr:colOff>
                <xdr:row>38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0" r:id="rId32" name="Check Box 78">
          <controlPr defaultSize="0" autoFill="0" autoLine="0" autoPict="0">
            <anchor moveWithCells="1">
              <from>
                <xdr:col>1</xdr:col>
                <xdr:colOff>180975</xdr:colOff>
                <xdr:row>40</xdr:row>
                <xdr:rowOff>123825</xdr:rowOff>
              </from>
              <to>
                <xdr:col>1</xdr:col>
                <xdr:colOff>523875</xdr:colOff>
                <xdr:row>41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1" r:id="rId33" name="Check Box 79">
          <controlPr defaultSize="0" autoFill="0" autoLine="0" autoPict="0">
            <anchor moveWithCells="1">
              <from>
                <xdr:col>2</xdr:col>
                <xdr:colOff>180975</xdr:colOff>
                <xdr:row>40</xdr:row>
                <xdr:rowOff>123825</xdr:rowOff>
              </from>
              <to>
                <xdr:col>2</xdr:col>
                <xdr:colOff>523875</xdr:colOff>
                <xdr:row>41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2" r:id="rId34" name="Check Box 80">
          <controlPr defaultSize="0" autoFill="0" autoLine="0" autoPict="0">
            <anchor moveWithCells="1">
              <from>
                <xdr:col>3</xdr:col>
                <xdr:colOff>180975</xdr:colOff>
                <xdr:row>40</xdr:row>
                <xdr:rowOff>123825</xdr:rowOff>
              </from>
              <to>
                <xdr:col>3</xdr:col>
                <xdr:colOff>523875</xdr:colOff>
                <xdr:row>41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3" r:id="rId35" name="Check Box 81">
          <controlPr defaultSize="0" autoFill="0" autoLine="0" autoPict="0">
            <anchor moveWithCells="1">
              <from>
                <xdr:col>4</xdr:col>
                <xdr:colOff>190500</xdr:colOff>
                <xdr:row>40</xdr:row>
                <xdr:rowOff>123825</xdr:rowOff>
              </from>
              <to>
                <xdr:col>4</xdr:col>
                <xdr:colOff>533400</xdr:colOff>
                <xdr:row>41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4" r:id="rId36" name="Check Box 82">
          <controlPr defaultSize="0" autoFill="0" autoLine="0" autoPict="0">
            <anchor moveWithCells="1">
              <from>
                <xdr:col>5</xdr:col>
                <xdr:colOff>190500</xdr:colOff>
                <xdr:row>40</xdr:row>
                <xdr:rowOff>123825</xdr:rowOff>
              </from>
              <to>
                <xdr:col>5</xdr:col>
                <xdr:colOff>533400</xdr:colOff>
                <xdr:row>41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0" r:id="rId37" name="Check Box 88">
          <controlPr defaultSize="0" autoFill="0" autoLine="0" autoPict="0">
            <anchor moveWithCells="1">
              <from>
                <xdr:col>1</xdr:col>
                <xdr:colOff>180975</xdr:colOff>
                <xdr:row>41</xdr:row>
                <xdr:rowOff>123825</xdr:rowOff>
              </from>
              <to>
                <xdr:col>1</xdr:col>
                <xdr:colOff>523875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1" r:id="rId38" name="Check Box 89">
          <controlPr defaultSize="0" autoFill="0" autoLine="0" autoPict="0">
            <anchor moveWithCells="1">
              <from>
                <xdr:col>2</xdr:col>
                <xdr:colOff>180975</xdr:colOff>
                <xdr:row>41</xdr:row>
                <xdr:rowOff>123825</xdr:rowOff>
              </from>
              <to>
                <xdr:col>2</xdr:col>
                <xdr:colOff>523875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2" r:id="rId39" name="Check Box 90">
          <controlPr defaultSize="0" autoFill="0" autoLine="0" autoPict="0">
            <anchor moveWithCells="1">
              <from>
                <xdr:col>3</xdr:col>
                <xdr:colOff>180975</xdr:colOff>
                <xdr:row>41</xdr:row>
                <xdr:rowOff>123825</xdr:rowOff>
              </from>
              <to>
                <xdr:col>3</xdr:col>
                <xdr:colOff>523875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3" r:id="rId40" name="Check Box 91">
          <controlPr defaultSize="0" autoFill="0" autoLine="0" autoPict="0">
            <anchor moveWithCells="1">
              <from>
                <xdr:col>4</xdr:col>
                <xdr:colOff>190500</xdr:colOff>
                <xdr:row>41</xdr:row>
                <xdr:rowOff>123825</xdr:rowOff>
              </from>
              <to>
                <xdr:col>4</xdr:col>
                <xdr:colOff>533400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4" r:id="rId41" name="Check Box 92">
          <controlPr defaultSize="0" autoFill="0" autoLine="0" autoPict="0">
            <anchor moveWithCells="1">
              <from>
                <xdr:col>5</xdr:col>
                <xdr:colOff>190500</xdr:colOff>
                <xdr:row>41</xdr:row>
                <xdr:rowOff>123825</xdr:rowOff>
              </from>
              <to>
                <xdr:col>5</xdr:col>
                <xdr:colOff>533400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6" r:id="rId42" name="Check Box 94">
          <controlPr defaultSize="0" autoFill="0" autoLine="0" autoPict="0">
            <anchor moveWithCells="1">
              <from>
                <xdr:col>1</xdr:col>
                <xdr:colOff>180975</xdr:colOff>
                <xdr:row>38</xdr:row>
                <xdr:rowOff>123825</xdr:rowOff>
              </from>
              <to>
                <xdr:col>1</xdr:col>
                <xdr:colOff>523875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68" r:id="rId43" name="Check Box 96">
          <controlPr defaultSize="0" autoFill="0" autoLine="0" autoPict="0">
            <anchor moveWithCells="1">
              <from>
                <xdr:col>1</xdr:col>
                <xdr:colOff>180975</xdr:colOff>
                <xdr:row>39</xdr:row>
                <xdr:rowOff>123825</xdr:rowOff>
              </from>
              <to>
                <xdr:col>1</xdr:col>
                <xdr:colOff>523875</xdr:colOff>
                <xdr:row>40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0" r:id="rId44" name="Check Box 98">
          <controlPr defaultSize="0" autoFill="0" autoLine="0" autoPict="0">
            <anchor moveWithCells="1">
              <from>
                <xdr:col>2</xdr:col>
                <xdr:colOff>180975</xdr:colOff>
                <xdr:row>38</xdr:row>
                <xdr:rowOff>123825</xdr:rowOff>
              </from>
              <to>
                <xdr:col>2</xdr:col>
                <xdr:colOff>523875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4" r:id="rId45" name="Check Box 102">
          <controlPr defaultSize="0" autoFill="0" autoLine="0" autoPict="0">
            <anchor moveWithCells="1">
              <from>
                <xdr:col>2</xdr:col>
                <xdr:colOff>180975</xdr:colOff>
                <xdr:row>39</xdr:row>
                <xdr:rowOff>123825</xdr:rowOff>
              </from>
              <to>
                <xdr:col>2</xdr:col>
                <xdr:colOff>523875</xdr:colOff>
                <xdr:row>40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5" r:id="rId46" name="Check Box 103">
          <controlPr defaultSize="0" autoFill="0" autoLine="0" autoPict="0">
            <anchor moveWithCells="1">
              <from>
                <xdr:col>3</xdr:col>
                <xdr:colOff>180975</xdr:colOff>
                <xdr:row>38</xdr:row>
                <xdr:rowOff>123825</xdr:rowOff>
              </from>
              <to>
                <xdr:col>3</xdr:col>
                <xdr:colOff>523875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9" r:id="rId47" name="Check Box 107">
          <controlPr defaultSize="0" autoFill="0" autoLine="0" autoPict="0">
            <anchor moveWithCells="1">
              <from>
                <xdr:col>3</xdr:col>
                <xdr:colOff>180975</xdr:colOff>
                <xdr:row>39</xdr:row>
                <xdr:rowOff>123825</xdr:rowOff>
              </from>
              <to>
                <xdr:col>3</xdr:col>
                <xdr:colOff>523875</xdr:colOff>
                <xdr:row>40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80" r:id="rId48" name="Check Box 108">
          <controlPr defaultSize="0" autoFill="0" autoLine="0" autoPict="0">
            <anchor moveWithCells="1">
              <from>
                <xdr:col>4</xdr:col>
                <xdr:colOff>190500</xdr:colOff>
                <xdr:row>38</xdr:row>
                <xdr:rowOff>123825</xdr:rowOff>
              </from>
              <to>
                <xdr:col>4</xdr:col>
                <xdr:colOff>533400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81" r:id="rId49" name="Check Box 109">
          <controlPr defaultSize="0" autoFill="0" autoLine="0" autoPict="0">
            <anchor moveWithCells="1">
              <from>
                <xdr:col>5</xdr:col>
                <xdr:colOff>190500</xdr:colOff>
                <xdr:row>38</xdr:row>
                <xdr:rowOff>123825</xdr:rowOff>
              </from>
              <to>
                <xdr:col>5</xdr:col>
                <xdr:colOff>533400</xdr:colOff>
                <xdr:row>39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83" r:id="rId50" name="Check Box 111">
          <controlPr defaultSize="0" autoFill="0" autoLine="0" autoPict="0">
            <anchor moveWithCells="1">
              <from>
                <xdr:col>5</xdr:col>
                <xdr:colOff>190500</xdr:colOff>
                <xdr:row>39</xdr:row>
                <xdr:rowOff>123825</xdr:rowOff>
              </from>
              <to>
                <xdr:col>5</xdr:col>
                <xdr:colOff>533400</xdr:colOff>
                <xdr:row>40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84" r:id="rId51" name="Check Box 112">
          <controlPr defaultSize="0" autoFill="0" autoLine="0" autoPict="0">
            <anchor moveWithCells="1">
              <from>
                <xdr:col>4</xdr:col>
                <xdr:colOff>190500</xdr:colOff>
                <xdr:row>39</xdr:row>
                <xdr:rowOff>123825</xdr:rowOff>
              </from>
              <to>
                <xdr:col>4</xdr:col>
                <xdr:colOff>533400</xdr:colOff>
                <xdr:row>40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2" r:id="rId52" name="Option Button 120">
          <controlPr defaultSize="0" autoFill="0" autoLine="0" autoPict="0">
            <anchor moveWithCells="1">
              <from>
                <xdr:col>1</xdr:col>
                <xdr:colOff>171450</xdr:colOff>
                <xdr:row>15</xdr:row>
                <xdr:rowOff>0</xdr:rowOff>
              </from>
              <to>
                <xdr:col>1</xdr:col>
                <xdr:colOff>476250</xdr:colOff>
                <xdr:row>16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3" r:id="rId53" name="Option Button 121">
          <controlPr defaultSize="0" autoFill="0" autoLine="0" autoPict="0">
            <anchor moveWithCells="1">
              <from>
                <xdr:col>1</xdr:col>
                <xdr:colOff>171450</xdr:colOff>
                <xdr:row>15</xdr:row>
                <xdr:rowOff>171450</xdr:rowOff>
              </from>
              <to>
                <xdr:col>1</xdr:col>
                <xdr:colOff>476250</xdr:colOff>
                <xdr:row>17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4" r:id="rId54" name="Option Button 122">
          <controlPr defaultSize="0" autoFill="0" autoLine="0" autoPict="0">
            <anchor moveWithCells="1">
              <from>
                <xdr:col>1</xdr:col>
                <xdr:colOff>171450</xdr:colOff>
                <xdr:row>16</xdr:row>
                <xdr:rowOff>171450</xdr:rowOff>
              </from>
              <to>
                <xdr:col>1</xdr:col>
                <xdr:colOff>476250</xdr:colOff>
                <xdr:row>18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5" r:id="rId55" name="Option Button 123">
          <controlPr defaultSize="0" autoFill="0" autoLine="0" autoPict="0">
            <anchor moveWithCells="1">
              <from>
                <xdr:col>1</xdr:col>
                <xdr:colOff>171450</xdr:colOff>
                <xdr:row>17</xdr:row>
                <xdr:rowOff>171450</xdr:rowOff>
              </from>
              <to>
                <xdr:col>1</xdr:col>
                <xdr:colOff>476250</xdr:colOff>
                <xdr:row>19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6" r:id="rId56" name="Option Button 124">
          <controlPr defaultSize="0" autoFill="0" autoLine="0" autoPict="0">
            <anchor moveWithCells="1">
              <from>
                <xdr:col>1</xdr:col>
                <xdr:colOff>171450</xdr:colOff>
                <xdr:row>18</xdr:row>
                <xdr:rowOff>171450</xdr:rowOff>
              </from>
              <to>
                <xdr:col>1</xdr:col>
                <xdr:colOff>476250</xdr:colOff>
                <xdr:row>20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7" r:id="rId57" name="Option Button 125">
          <controlPr defaultSize="0" autoFill="0" autoLine="0" autoPict="0">
            <anchor moveWithCells="1">
              <from>
                <xdr:col>1</xdr:col>
                <xdr:colOff>171450</xdr:colOff>
                <xdr:row>19</xdr:row>
                <xdr:rowOff>171450</xdr:rowOff>
              </from>
              <to>
                <xdr:col>1</xdr:col>
                <xdr:colOff>476250</xdr:colOff>
                <xdr:row>21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8" r:id="rId58" name="Option Button 126">
          <controlPr defaultSize="0" autoFill="0" autoLine="0" autoPict="0">
            <anchor moveWithCells="1">
              <from>
                <xdr:col>1</xdr:col>
                <xdr:colOff>171450</xdr:colOff>
                <xdr:row>20</xdr:row>
                <xdr:rowOff>171450</xdr:rowOff>
              </from>
              <to>
                <xdr:col>1</xdr:col>
                <xdr:colOff>476250</xdr:colOff>
                <xdr:row>22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9" r:id="rId59" name="Option Button 127">
          <controlPr defaultSize="0" autoFill="0" autoLine="0" autoPict="0">
            <anchor moveWithCells="1">
              <from>
                <xdr:col>1</xdr:col>
                <xdr:colOff>171450</xdr:colOff>
                <xdr:row>21</xdr:row>
                <xdr:rowOff>180975</xdr:rowOff>
              </from>
              <to>
                <xdr:col>1</xdr:col>
                <xdr:colOff>476250</xdr:colOff>
                <xdr:row>23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0" r:id="rId60" name="Option Button 128">
          <controlPr defaultSize="0" autoFill="0" autoLine="0" autoPict="0">
            <anchor moveWithCells="1">
              <from>
                <xdr:col>1</xdr:col>
                <xdr:colOff>171450</xdr:colOff>
                <xdr:row>23</xdr:row>
                <xdr:rowOff>0</xdr:rowOff>
              </from>
              <to>
                <xdr:col>1</xdr:col>
                <xdr:colOff>476250</xdr:colOff>
                <xdr:row>24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1" r:id="rId61" name="Option Button 129">
          <controlPr defaultSize="0" autoFill="0" autoLine="0" autoPict="0">
            <anchor moveWithCells="1">
              <from>
                <xdr:col>1</xdr:col>
                <xdr:colOff>171450</xdr:colOff>
                <xdr:row>23</xdr:row>
                <xdr:rowOff>180975</xdr:rowOff>
              </from>
              <to>
                <xdr:col>1</xdr:col>
                <xdr:colOff>476250</xdr:colOff>
                <xdr:row>25</xdr:row>
                <xdr:rowOff>19050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43"/>
  <sheetViews>
    <sheetView tabSelected="1" topLeftCell="A10" workbookViewId="0">
      <selection activeCell="B10" sqref="B10:C10"/>
    </sheetView>
  </sheetViews>
  <sheetFormatPr baseColWidth="10" defaultRowHeight="26.25" customHeight="1" x14ac:dyDescent="0.2"/>
  <cols>
    <col min="1" max="1" width="54.7109375" style="78" customWidth="1"/>
    <col min="2" max="6" width="8" style="78" customWidth="1"/>
    <col min="7" max="11" width="5.7109375" style="78" bestFit="1" customWidth="1"/>
    <col min="12" max="12" width="11.42578125" style="78"/>
    <col min="13" max="13" width="20.42578125" style="78" customWidth="1"/>
    <col min="14" max="16384" width="11.42578125" style="78"/>
  </cols>
  <sheetData>
    <row r="3" spans="1:16" ht="26.25" customHeight="1" thickBot="1" x14ac:dyDescent="0.25"/>
    <row r="4" spans="1:16" ht="18" x14ac:dyDescent="0.2">
      <c r="A4" s="164" t="s">
        <v>89</v>
      </c>
      <c r="B4" s="165"/>
      <c r="C4" s="165"/>
      <c r="D4" s="165"/>
      <c r="E4" s="165"/>
      <c r="F4" s="166"/>
    </row>
    <row r="5" spans="1:16" ht="18.75" thickBot="1" x14ac:dyDescent="0.3">
      <c r="A5" s="167" t="s">
        <v>92</v>
      </c>
      <c r="B5" s="168"/>
      <c r="C5" s="168"/>
      <c r="D5" s="168"/>
      <c r="E5" s="168"/>
      <c r="F5" s="169"/>
    </row>
    <row r="6" spans="1:16" ht="18" x14ac:dyDescent="0.25">
      <c r="A6" s="60"/>
      <c r="B6" s="60"/>
      <c r="C6" s="60"/>
      <c r="D6" s="60"/>
      <c r="E6" s="60"/>
      <c r="F6" s="60"/>
    </row>
    <row r="7" spans="1:16" ht="26.25" customHeight="1" x14ac:dyDescent="0.2">
      <c r="A7" s="61" t="s">
        <v>0</v>
      </c>
      <c r="B7" s="62"/>
      <c r="C7" s="62"/>
      <c r="D7" s="62"/>
      <c r="E7" s="62"/>
      <c r="F7" s="63"/>
    </row>
    <row r="8" spans="1:16" ht="36.75" customHeight="1" x14ac:dyDescent="0.2">
      <c r="A8" s="177" t="s">
        <v>65</v>
      </c>
      <c r="B8" s="178"/>
      <c r="C8" s="178"/>
      <c r="D8" s="178"/>
      <c r="E8" s="178"/>
      <c r="F8" s="179"/>
    </row>
    <row r="9" spans="1:16" ht="26.25" customHeight="1" thickBot="1" x14ac:dyDescent="0.25">
      <c r="A9" s="64"/>
      <c r="B9" s="16"/>
      <c r="C9" s="16"/>
      <c r="D9" s="16"/>
      <c r="E9" s="16"/>
      <c r="F9" s="65"/>
    </row>
    <row r="10" spans="1:16" ht="13.5" thickBot="1" x14ac:dyDescent="0.25">
      <c r="A10" s="66" t="s">
        <v>66</v>
      </c>
      <c r="B10" s="170">
        <v>0</v>
      </c>
      <c r="C10" s="171"/>
      <c r="D10" s="16"/>
      <c r="E10" s="16"/>
      <c r="F10" s="65"/>
    </row>
    <row r="11" spans="1:16" ht="26.25" customHeight="1" x14ac:dyDescent="0.2">
      <c r="A11" s="67"/>
      <c r="B11" s="68"/>
      <c r="C11" s="68"/>
      <c r="D11" s="68"/>
      <c r="E11" s="68"/>
      <c r="F11" s="69"/>
    </row>
    <row r="12" spans="1:16" ht="26.25" customHeight="1" x14ac:dyDescent="0.2">
      <c r="A12" s="16"/>
      <c r="B12" s="16"/>
      <c r="C12" s="16"/>
      <c r="D12" s="16"/>
      <c r="E12" s="16"/>
      <c r="F12" s="16"/>
    </row>
    <row r="13" spans="1:16" ht="26.25" customHeight="1" x14ac:dyDescent="0.2">
      <c r="A13" s="70" t="s">
        <v>1</v>
      </c>
      <c r="B13" s="71"/>
      <c r="C13" s="71"/>
      <c r="D13" s="71"/>
      <c r="E13" s="71"/>
      <c r="F13" s="72"/>
    </row>
    <row r="14" spans="1:16" ht="43.5" customHeight="1" x14ac:dyDescent="0.2">
      <c r="A14" s="174" t="s">
        <v>74</v>
      </c>
      <c r="B14" s="175"/>
      <c r="C14" s="175"/>
      <c r="D14" s="175"/>
      <c r="E14" s="175"/>
      <c r="F14" s="176"/>
    </row>
    <row r="15" spans="1:16" ht="26.25" customHeight="1" x14ac:dyDescent="0.2">
      <c r="A15" s="12"/>
      <c r="B15" s="13" t="s">
        <v>19</v>
      </c>
      <c r="C15" s="19"/>
      <c r="D15" s="19"/>
      <c r="E15" s="19"/>
      <c r="F15" s="24"/>
    </row>
    <row r="16" spans="1:16" ht="15" customHeight="1" x14ac:dyDescent="0.2">
      <c r="A16" s="12" t="s">
        <v>20</v>
      </c>
      <c r="B16" s="127"/>
      <c r="C16" s="144">
        <v>1</v>
      </c>
      <c r="D16" s="19"/>
      <c r="E16" s="19"/>
      <c r="F16" s="24"/>
      <c r="O16" s="27"/>
      <c r="P16" s="27"/>
    </row>
    <row r="17" spans="1:16" ht="15" customHeight="1" x14ac:dyDescent="0.2">
      <c r="A17" s="12" t="s">
        <v>67</v>
      </c>
      <c r="B17" s="127"/>
      <c r="C17" s="19"/>
      <c r="D17" s="19"/>
      <c r="E17" s="19"/>
      <c r="F17" s="24"/>
      <c r="O17" s="27"/>
      <c r="P17" s="27"/>
    </row>
    <row r="18" spans="1:16" ht="15" customHeight="1" x14ac:dyDescent="0.2">
      <c r="A18" s="12" t="s">
        <v>68</v>
      </c>
      <c r="B18" s="127"/>
      <c r="C18" s="19"/>
      <c r="D18" s="19"/>
      <c r="E18" s="19"/>
      <c r="F18" s="24"/>
      <c r="O18" s="27"/>
      <c r="P18" s="27"/>
    </row>
    <row r="19" spans="1:16" ht="15" customHeight="1" x14ac:dyDescent="0.2">
      <c r="A19" s="12" t="s">
        <v>69</v>
      </c>
      <c r="B19" s="127"/>
      <c r="C19" s="19"/>
      <c r="D19" s="19"/>
      <c r="E19" s="19"/>
      <c r="F19" s="24"/>
      <c r="O19" s="27"/>
      <c r="P19" s="27"/>
    </row>
    <row r="20" spans="1:16" ht="15" customHeight="1" x14ac:dyDescent="0.2">
      <c r="A20" s="12" t="s">
        <v>75</v>
      </c>
      <c r="B20" s="127"/>
      <c r="C20" s="19"/>
      <c r="D20" s="19"/>
      <c r="E20" s="19"/>
      <c r="F20" s="24"/>
    </row>
    <row r="21" spans="1:16" ht="15" customHeight="1" x14ac:dyDescent="0.2">
      <c r="A21" s="12" t="s">
        <v>76</v>
      </c>
      <c r="B21" s="127"/>
      <c r="C21" s="19"/>
      <c r="D21" s="19"/>
      <c r="E21" s="19"/>
      <c r="F21" s="24"/>
    </row>
    <row r="22" spans="1:16" ht="15" customHeight="1" x14ac:dyDescent="0.2">
      <c r="A22" s="12" t="s">
        <v>77</v>
      </c>
      <c r="B22" s="127"/>
      <c r="C22" s="19"/>
      <c r="D22" s="19"/>
      <c r="E22" s="19"/>
      <c r="F22" s="24"/>
    </row>
    <row r="23" spans="1:16" ht="15" customHeight="1" x14ac:dyDescent="0.2">
      <c r="A23" s="12" t="s">
        <v>78</v>
      </c>
      <c r="B23" s="127"/>
      <c r="C23" s="19"/>
      <c r="D23" s="19"/>
      <c r="E23" s="19"/>
      <c r="F23" s="24"/>
    </row>
    <row r="24" spans="1:16" ht="15" customHeight="1" x14ac:dyDescent="0.2">
      <c r="A24" s="12" t="s">
        <v>79</v>
      </c>
      <c r="B24" s="127"/>
      <c r="C24" s="19"/>
      <c r="D24" s="19"/>
      <c r="E24" s="19"/>
      <c r="F24" s="24"/>
    </row>
    <row r="25" spans="1:16" ht="15" customHeight="1" x14ac:dyDescent="0.2">
      <c r="A25" s="12" t="s">
        <v>80</v>
      </c>
      <c r="B25" s="127"/>
      <c r="C25" s="19"/>
      <c r="D25" s="19"/>
      <c r="E25" s="19"/>
      <c r="F25" s="24"/>
    </row>
    <row r="26" spans="1:16" ht="15" customHeight="1" x14ac:dyDescent="0.2">
      <c r="A26" s="153">
        <f>IF(C16=1,0,IF(C16=2,0.45,IF(C16=3,0.6,IF(C16=4,0.65,IF(C16=5,0.25,IF(C16=6,0.45,IF(C16=7,0.5,IF(C16=8,0.5,_CAC2))))))))</f>
        <v>0</v>
      </c>
      <c r="B26" s="155" t="str">
        <f>IF(C16=9,0.55,IF(C16=10,0.65,"Cochez"))</f>
        <v>Cochez</v>
      </c>
      <c r="C26" s="154"/>
      <c r="D26" s="155"/>
      <c r="E26" s="156">
        <f>CAC1_APEMS*Données!I30</f>
        <v>0</v>
      </c>
      <c r="F26" s="157">
        <f>IF(E26=1,1,IF(C16=1,1,MIN(1-E26,0.8)))</f>
        <v>1</v>
      </c>
    </row>
    <row r="27" spans="1:16" ht="26.25" customHeight="1" x14ac:dyDescent="0.2">
      <c r="A27" s="79"/>
    </row>
    <row r="28" spans="1:16" ht="26.25" customHeight="1" x14ac:dyDescent="0.2">
      <c r="A28" s="81" t="s">
        <v>2</v>
      </c>
      <c r="B28" s="71"/>
      <c r="C28" s="71"/>
      <c r="D28" s="71"/>
      <c r="E28" s="71"/>
      <c r="F28" s="72"/>
      <c r="G28" s="124"/>
      <c r="H28" s="124"/>
      <c r="I28" s="124"/>
      <c r="J28" s="124"/>
      <c r="K28" s="124"/>
    </row>
    <row r="29" spans="1:16" ht="26.25" customHeight="1" x14ac:dyDescent="0.2">
      <c r="A29" s="94"/>
      <c r="B29" s="19"/>
      <c r="C29" s="19"/>
      <c r="D29" s="19"/>
      <c r="E29" s="19"/>
      <c r="F29" s="24"/>
      <c r="G29" s="124"/>
      <c r="H29" s="124"/>
      <c r="I29" s="124"/>
      <c r="J29" s="124"/>
      <c r="K29" s="124"/>
    </row>
    <row r="30" spans="1:16" ht="26.25" customHeight="1" x14ac:dyDescent="0.2">
      <c r="A30" s="20"/>
      <c r="B30" s="14" t="s">
        <v>3</v>
      </c>
      <c r="C30" s="15" t="s">
        <v>4</v>
      </c>
      <c r="D30" s="15" t="s">
        <v>5</v>
      </c>
      <c r="E30" s="15" t="s">
        <v>6</v>
      </c>
      <c r="F30" s="21" t="s">
        <v>7</v>
      </c>
      <c r="G30" s="144"/>
      <c r="H30" s="125"/>
      <c r="I30" s="125"/>
      <c r="J30" s="125"/>
      <c r="K30" s="125"/>
      <c r="L30" s="124"/>
    </row>
    <row r="31" spans="1:16" ht="26.25" customHeight="1" x14ac:dyDescent="0.2">
      <c r="A31" s="22" t="s">
        <v>91</v>
      </c>
      <c r="B31" s="16"/>
      <c r="C31" s="19"/>
      <c r="D31" s="19"/>
      <c r="E31" s="19"/>
      <c r="F31" s="24"/>
      <c r="G31" s="144" t="b">
        <v>0</v>
      </c>
      <c r="H31" s="125" t="b">
        <v>0</v>
      </c>
      <c r="I31" s="125" t="b">
        <v>0</v>
      </c>
      <c r="J31" s="125" t="b">
        <v>0</v>
      </c>
      <c r="K31" s="125" t="b">
        <v>0</v>
      </c>
      <c r="L31" s="124"/>
    </row>
    <row r="32" spans="1:16" ht="26.25" customHeight="1" x14ac:dyDescent="0.2">
      <c r="A32" s="22" t="s">
        <v>93</v>
      </c>
      <c r="B32" s="16"/>
      <c r="C32" s="19"/>
      <c r="D32" s="19"/>
      <c r="E32" s="19"/>
      <c r="F32" s="24"/>
      <c r="G32" s="144" t="b">
        <v>0</v>
      </c>
      <c r="H32" s="125" t="b">
        <v>0</v>
      </c>
      <c r="I32" s="125" t="b">
        <v>0</v>
      </c>
      <c r="J32" s="125" t="b">
        <v>0</v>
      </c>
      <c r="K32" s="125" t="b">
        <v>0</v>
      </c>
      <c r="L32" s="124"/>
    </row>
    <row r="33" spans="1:12" ht="26.25" customHeight="1" x14ac:dyDescent="0.2">
      <c r="A33" s="22" t="s">
        <v>90</v>
      </c>
      <c r="B33" s="16"/>
      <c r="C33" s="19"/>
      <c r="D33" s="19"/>
      <c r="E33" s="19"/>
      <c r="F33" s="24"/>
      <c r="G33" s="144" t="b">
        <v>0</v>
      </c>
      <c r="H33" s="125" t="b">
        <v>0</v>
      </c>
      <c r="I33" s="125" t="b">
        <v>0</v>
      </c>
      <c r="J33" s="125" t="b">
        <v>0</v>
      </c>
      <c r="K33" s="125" t="b">
        <v>0</v>
      </c>
      <c r="L33" s="124"/>
    </row>
    <row r="34" spans="1:12" ht="11.25" customHeight="1" thickBot="1" x14ac:dyDescent="0.25">
      <c r="A34" s="95"/>
      <c r="B34" s="16"/>
      <c r="C34" s="18"/>
      <c r="D34" s="18"/>
      <c r="E34" s="18"/>
      <c r="F34" s="23"/>
      <c r="G34" s="123"/>
      <c r="H34" s="124"/>
      <c r="I34" s="124"/>
      <c r="J34" s="124"/>
      <c r="K34" s="124"/>
      <c r="L34" s="124"/>
    </row>
    <row r="35" spans="1:12" ht="18" customHeight="1" thickBot="1" x14ac:dyDescent="0.25">
      <c r="A35" s="129" t="s">
        <v>11</v>
      </c>
      <c r="B35" s="172">
        <f>((G31*0.55)+(G32*0.2)+(G33*0.448)+(G34*0.33)+(G35*0.2)+(H31*0.55)+(H32*0.2)+(H33*0.448)+(H34*0.33)+(H35*0.2)+(I31*0.55)+(I32*0.2)+(0*0.448)+(I34*0.33)+(I35*0.2)+(J31*0.55)+(J32*0.2)+(J33*0.448)+(J34*0.33)+(J35*0.2)+(K31*0.55)+(K32*0.2)+(K33*0.448)+(K34*0.33)+(K35*0.2))/5</f>
        <v>0</v>
      </c>
      <c r="C35" s="173"/>
      <c r="D35" s="19"/>
      <c r="E35" s="19"/>
      <c r="F35" s="24"/>
      <c r="G35" s="124"/>
      <c r="H35" s="124"/>
      <c r="I35" s="124"/>
      <c r="J35" s="124"/>
      <c r="K35" s="124"/>
    </row>
    <row r="36" spans="1:12" ht="10.5" customHeight="1" x14ac:dyDescent="0.2">
      <c r="A36" s="129"/>
      <c r="B36" s="126"/>
      <c r="C36" s="126"/>
      <c r="D36" s="19"/>
      <c r="E36" s="19"/>
      <c r="F36" s="24"/>
      <c r="G36" s="124"/>
      <c r="H36" s="124"/>
      <c r="I36" s="124"/>
      <c r="J36" s="124"/>
      <c r="K36" s="124"/>
    </row>
    <row r="37" spans="1:12" ht="18" customHeight="1" x14ac:dyDescent="0.2">
      <c r="A37" s="129"/>
      <c r="B37" s="189"/>
      <c r="C37" s="189"/>
      <c r="D37" s="19"/>
      <c r="E37" s="19"/>
      <c r="F37" s="24"/>
      <c r="G37" s="124"/>
      <c r="H37" s="124"/>
      <c r="I37" s="124"/>
      <c r="J37" s="124"/>
      <c r="K37" s="124"/>
    </row>
    <row r="38" spans="1:12" ht="18" customHeight="1" x14ac:dyDescent="0.2">
      <c r="A38" s="25"/>
      <c r="B38" s="97"/>
      <c r="C38" s="97"/>
      <c r="D38" s="98"/>
      <c r="E38" s="98"/>
      <c r="F38" s="99"/>
      <c r="G38" s="124"/>
      <c r="H38" s="124"/>
      <c r="I38" s="124"/>
      <c r="J38" s="124"/>
      <c r="K38" s="124"/>
    </row>
    <row r="40" spans="1:12" ht="12.75" customHeight="1" thickBot="1" x14ac:dyDescent="0.25">
      <c r="A40" s="100"/>
      <c r="B40" s="71"/>
      <c r="C40" s="71"/>
      <c r="D40" s="71"/>
      <c r="E40" s="71"/>
      <c r="F40" s="72"/>
    </row>
    <row r="41" spans="1:12" s="149" customFormat="1" ht="43.5" customHeight="1" thickBot="1" x14ac:dyDescent="0.25">
      <c r="A41" s="146" t="s">
        <v>58</v>
      </c>
      <c r="B41" s="161">
        <f>IF(B10&lt;Données!C29,Données!F29*B35,IF(B10&gt;Données!C28,Données!F28*B35,(Données!C31+(B10-Données!C29)/((Données!C28-Données!C29)/(Données!C30-Données!C31)))*20*B35))</f>
        <v>0</v>
      </c>
      <c r="C41" s="162"/>
      <c r="D41" s="163"/>
      <c r="E41" s="147" t="s">
        <v>12</v>
      </c>
      <c r="F41" s="148"/>
    </row>
    <row r="42" spans="1:12" s="152" customFormat="1" ht="41.25" customHeight="1" thickBot="1" x14ac:dyDescent="0.25">
      <c r="A42" s="146" t="s">
        <v>94</v>
      </c>
      <c r="B42" s="158">
        <f>B41*F26</f>
        <v>0</v>
      </c>
      <c r="C42" s="159"/>
      <c r="D42" s="160"/>
      <c r="E42" s="150" t="s">
        <v>12</v>
      </c>
      <c r="F42" s="151"/>
    </row>
    <row r="43" spans="1:12" ht="26.25" customHeight="1" x14ac:dyDescent="0.2">
      <c r="A43" s="101" t="s">
        <v>61</v>
      </c>
      <c r="B43" s="98"/>
      <c r="C43" s="98"/>
      <c r="D43" s="98"/>
      <c r="E43" s="98"/>
      <c r="F43" s="99"/>
    </row>
  </sheetData>
  <sheetProtection password="C165" sheet="1" objects="1" scenarios="1" selectLockedCells="1"/>
  <mergeCells count="9">
    <mergeCell ref="B37:C37"/>
    <mergeCell ref="B41:D41"/>
    <mergeCell ref="B42:D42"/>
    <mergeCell ref="A4:F4"/>
    <mergeCell ref="A5:F5"/>
    <mergeCell ref="A8:F8"/>
    <mergeCell ref="B10:C10"/>
    <mergeCell ref="A14:F14"/>
    <mergeCell ref="B35:C3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123825</xdr:rowOff>
                  </from>
                  <to>
                    <xdr:col>1</xdr:col>
                    <xdr:colOff>419100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133350</xdr:rowOff>
                  </from>
                  <to>
                    <xdr:col>1</xdr:col>
                    <xdr:colOff>419100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133350</xdr:rowOff>
                  </from>
                  <to>
                    <xdr:col>2</xdr:col>
                    <xdr:colOff>438150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152400</xdr:rowOff>
                  </from>
                  <to>
                    <xdr:col>2</xdr:col>
                    <xdr:colOff>438150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133350</xdr:rowOff>
                  </from>
                  <to>
                    <xdr:col>3</xdr:col>
                    <xdr:colOff>438150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133350</xdr:rowOff>
                  </from>
                  <to>
                    <xdr:col>4</xdr:col>
                    <xdr:colOff>466725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152400</xdr:rowOff>
                  </from>
                  <to>
                    <xdr:col>4</xdr:col>
                    <xdr:colOff>466725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14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152400</xdr:rowOff>
                  </from>
                  <to>
                    <xdr:col>5</xdr:col>
                    <xdr:colOff>409575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2" name="Check Box 15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133350</xdr:rowOff>
                  </from>
                  <to>
                    <xdr:col>5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Option Button 16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323850</xdr:rowOff>
                  </from>
                  <to>
                    <xdr:col>1</xdr:col>
                    <xdr:colOff>381000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4" name="Option Button 17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171450</xdr:rowOff>
                  </from>
                  <to>
                    <xdr:col>1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5" name="Option Button 18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171450</xdr:rowOff>
                  </from>
                  <to>
                    <xdr:col>1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6" name="Option Button 19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171450</xdr:rowOff>
                  </from>
                  <to>
                    <xdr:col>1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7" name="Option Button 20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171450</xdr:rowOff>
                  </from>
                  <to>
                    <xdr:col>1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8" name="Option Button 21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171450</xdr:rowOff>
                  </from>
                  <to>
                    <xdr:col>1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9" name="Option Button 22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171450</xdr:rowOff>
                  </from>
                  <to>
                    <xdr:col>1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0" name="Option Button 23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180975</xdr:rowOff>
                  </from>
                  <to>
                    <xdr:col>1</xdr:col>
                    <xdr:colOff>381000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1" name="Option Button 24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2" name="Option Button 25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180975</xdr:rowOff>
                  </from>
                  <to>
                    <xdr:col>1</xdr:col>
                    <xdr:colOff>381000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3" name="Check Box 26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31</xdr:row>
                    <xdr:rowOff>123825</xdr:rowOff>
                  </from>
                  <to>
                    <xdr:col>1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4" name="Check Box 27">
              <controlPr locked="0" defaultSize="0" autoFill="0" autoLine="0" autoPict="0">
                <anchor moveWithCells="1">
                  <from>
                    <xdr:col>2</xdr:col>
                    <xdr:colOff>85725</xdr:colOff>
                    <xdr:row>31</xdr:row>
                    <xdr:rowOff>123825</xdr:rowOff>
                  </from>
                  <to>
                    <xdr:col>2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locked="0"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123825</xdr:rowOff>
                  </from>
                  <to>
                    <xdr:col>3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31</xdr:row>
                    <xdr:rowOff>123825</xdr:rowOff>
                  </from>
                  <to>
                    <xdr:col>4</xdr:col>
                    <xdr:colOff>457200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31</xdr:row>
                    <xdr:rowOff>123825</xdr:rowOff>
                  </from>
                  <to>
                    <xdr:col>5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31"/>
  <sheetViews>
    <sheetView topLeftCell="J1" workbookViewId="0">
      <selection activeCell="U11" sqref="U11"/>
    </sheetView>
  </sheetViews>
  <sheetFormatPr baseColWidth="10" defaultRowHeight="12.75" x14ac:dyDescent="0.2"/>
  <cols>
    <col min="1" max="1" width="7" style="59" hidden="1" customWidth="1"/>
    <col min="2" max="2" width="30.85546875" style="59" hidden="1" customWidth="1"/>
    <col min="3" max="3" width="26.140625" style="59" hidden="1" customWidth="1"/>
    <col min="4" max="4" width="27.5703125" style="59" hidden="1" customWidth="1"/>
    <col min="5" max="5" width="27.85546875" style="59" hidden="1" customWidth="1"/>
    <col min="6" max="6" width="19.85546875" style="59" hidden="1" customWidth="1"/>
    <col min="7" max="7" width="21.7109375" style="59" hidden="1" customWidth="1"/>
    <col min="8" max="8" width="25.140625" style="59" hidden="1" customWidth="1"/>
    <col min="9" max="9" width="14.28515625" style="59" hidden="1" customWidth="1"/>
    <col min="10" max="16384" width="11.42578125" style="59"/>
  </cols>
  <sheetData>
    <row r="1" spans="2:11" ht="13.5" thickBot="1" x14ac:dyDescent="0.25"/>
    <row r="2" spans="2:11" x14ac:dyDescent="0.2">
      <c r="B2" s="102" t="s">
        <v>31</v>
      </c>
      <c r="C2" s="103"/>
      <c r="D2" s="104"/>
      <c r="E2" s="103"/>
      <c r="F2" s="103"/>
      <c r="G2" s="104"/>
      <c r="H2" s="103"/>
      <c r="I2" s="104"/>
      <c r="J2" s="105"/>
      <c r="K2" s="105"/>
    </row>
    <row r="3" spans="2:11" x14ac:dyDescent="0.2">
      <c r="B3" s="106"/>
      <c r="C3" s="107"/>
      <c r="D3" s="108"/>
      <c r="E3" s="107"/>
      <c r="F3" s="107"/>
      <c r="G3" s="108"/>
      <c r="H3" s="107"/>
      <c r="I3" s="108"/>
      <c r="J3" s="105"/>
      <c r="K3" s="105"/>
    </row>
    <row r="4" spans="2:11" x14ac:dyDescent="0.2">
      <c r="B4" s="34" t="s">
        <v>62</v>
      </c>
      <c r="C4" s="57">
        <v>16000</v>
      </c>
      <c r="D4" s="35"/>
      <c r="E4" s="36" t="s">
        <v>24</v>
      </c>
      <c r="F4" s="37">
        <f>C6*20</f>
        <v>2600</v>
      </c>
      <c r="G4" s="38"/>
      <c r="H4" s="39" t="s">
        <v>28</v>
      </c>
      <c r="I4" s="55">
        <v>16000</v>
      </c>
      <c r="J4" s="105"/>
      <c r="K4" s="105"/>
    </row>
    <row r="5" spans="2:11" x14ac:dyDescent="0.2">
      <c r="B5" s="34" t="s">
        <v>63</v>
      </c>
      <c r="C5" s="57">
        <v>3100</v>
      </c>
      <c r="D5" s="35"/>
      <c r="E5" s="36" t="s">
        <v>25</v>
      </c>
      <c r="F5" s="37">
        <f>C7*20</f>
        <v>320</v>
      </c>
      <c r="G5" s="38"/>
      <c r="H5" s="39" t="s">
        <v>29</v>
      </c>
      <c r="I5" s="55">
        <v>40000</v>
      </c>
      <c r="J5" s="105"/>
      <c r="K5" s="105"/>
    </row>
    <row r="6" spans="2:11" x14ac:dyDescent="0.2">
      <c r="B6" s="34" t="s">
        <v>22</v>
      </c>
      <c r="C6" s="57">
        <v>130</v>
      </c>
      <c r="D6" s="35"/>
      <c r="E6" s="36" t="s">
        <v>26</v>
      </c>
      <c r="F6" s="36">
        <f>IF(C4 ="","",C6/C4*20)</f>
        <v>0.16250000000000001</v>
      </c>
      <c r="G6" s="38"/>
      <c r="H6" s="39" t="s">
        <v>30</v>
      </c>
      <c r="I6" s="40">
        <f>IF(préscolaire!B10&lt;I4,1,MAX((préscolaire!B10-I5)/(I4-I5),0.2))</f>
        <v>1</v>
      </c>
      <c r="J6" s="105"/>
      <c r="K6" s="105"/>
    </row>
    <row r="7" spans="2:11" ht="13.5" thickBot="1" x14ac:dyDescent="0.25">
      <c r="B7" s="41" t="s">
        <v>23</v>
      </c>
      <c r="C7" s="58">
        <v>16</v>
      </c>
      <c r="D7" s="42"/>
      <c r="E7" s="43" t="s">
        <v>27</v>
      </c>
      <c r="F7" s="43">
        <f>IF(C5 ="","",C7/C5*20)</f>
        <v>0.1032258064516129</v>
      </c>
      <c r="G7" s="44"/>
      <c r="H7" s="45"/>
      <c r="I7" s="44"/>
      <c r="J7" s="105"/>
      <c r="K7" s="105"/>
    </row>
    <row r="8" spans="2:11" ht="13.5" thickBot="1" x14ac:dyDescent="0.25"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2:11" x14ac:dyDescent="0.2">
      <c r="B9" s="46" t="s">
        <v>37</v>
      </c>
      <c r="C9" s="103"/>
      <c r="D9" s="104"/>
      <c r="E9" s="103"/>
      <c r="F9" s="103"/>
      <c r="G9" s="104"/>
      <c r="H9" s="103"/>
      <c r="I9" s="104"/>
      <c r="J9" s="105"/>
      <c r="K9" s="105"/>
    </row>
    <row r="10" spans="2:11" x14ac:dyDescent="0.2">
      <c r="B10" s="106"/>
      <c r="C10" s="107"/>
      <c r="D10" s="108"/>
      <c r="E10" s="107"/>
      <c r="F10" s="107"/>
      <c r="G10" s="108"/>
      <c r="H10" s="107"/>
      <c r="I10" s="108"/>
      <c r="J10" s="105"/>
      <c r="K10" s="105"/>
    </row>
    <row r="11" spans="2:11" x14ac:dyDescent="0.2">
      <c r="B11" s="47" t="s">
        <v>62</v>
      </c>
      <c r="C11" s="56">
        <v>16000</v>
      </c>
      <c r="D11" s="48"/>
      <c r="E11" s="49" t="s">
        <v>24</v>
      </c>
      <c r="F11" s="50">
        <f>C13*20</f>
        <v>1520</v>
      </c>
      <c r="G11" s="108"/>
      <c r="H11" s="107" t="s">
        <v>35</v>
      </c>
      <c r="I11" s="109">
        <v>16000</v>
      </c>
      <c r="J11" s="105"/>
      <c r="K11" s="105"/>
    </row>
    <row r="12" spans="2:11" x14ac:dyDescent="0.2">
      <c r="B12" s="47" t="s">
        <v>63</v>
      </c>
      <c r="C12" s="56">
        <v>3100</v>
      </c>
      <c r="D12" s="48"/>
      <c r="E12" s="49" t="s">
        <v>25</v>
      </c>
      <c r="F12" s="50">
        <f>C14*20</f>
        <v>320</v>
      </c>
      <c r="G12" s="108"/>
      <c r="H12" s="107" t="s">
        <v>29</v>
      </c>
      <c r="I12" s="109">
        <v>40000</v>
      </c>
      <c r="J12" s="105"/>
      <c r="K12" s="105"/>
    </row>
    <row r="13" spans="2:11" x14ac:dyDescent="0.2">
      <c r="B13" s="47" t="s">
        <v>22</v>
      </c>
      <c r="C13" s="56">
        <v>76</v>
      </c>
      <c r="D13" s="48"/>
      <c r="E13" s="49" t="s">
        <v>26</v>
      </c>
      <c r="F13" s="49">
        <f>IF(C11="","",C13/C11*20)</f>
        <v>9.5000000000000001E-2</v>
      </c>
      <c r="G13" s="108"/>
      <c r="H13" s="107" t="s">
        <v>30</v>
      </c>
      <c r="I13" s="108">
        <f>IF(parascolaire!B10&lt;I11,1,MAX((parascolaire!B10-I12)/(I11-I12),0.2))</f>
        <v>1</v>
      </c>
      <c r="J13" s="105"/>
      <c r="K13" s="105"/>
    </row>
    <row r="14" spans="2:11" x14ac:dyDescent="0.2">
      <c r="B14" s="47" t="s">
        <v>23</v>
      </c>
      <c r="C14" s="56">
        <v>16</v>
      </c>
      <c r="D14" s="48"/>
      <c r="E14" s="49" t="s">
        <v>27</v>
      </c>
      <c r="F14" s="49">
        <f>IF(C12="","",C14/C12*20)</f>
        <v>0.1032258064516129</v>
      </c>
      <c r="G14" s="108"/>
      <c r="H14" s="107"/>
      <c r="I14" s="108"/>
      <c r="J14" s="105"/>
      <c r="K14" s="105"/>
    </row>
    <row r="15" spans="2:11" ht="13.5" thickBot="1" x14ac:dyDescent="0.25">
      <c r="B15" s="51" t="s">
        <v>32</v>
      </c>
      <c r="C15" s="110" t="str">
        <f>IF(parascolaire!B10=0,"",IF(parascolaire!B10&lt;C12,F12,IF(parascolaire!B10&gt;C11,F11,(C14+(parascolaire!B10-C12)/((C11-C12)/(C13-C14)))*20)))</f>
        <v/>
      </c>
      <c r="D15" s="111"/>
      <c r="E15" s="112"/>
      <c r="F15" s="112"/>
      <c r="G15" s="111"/>
      <c r="H15" s="112"/>
      <c r="I15" s="111"/>
      <c r="J15" s="105"/>
      <c r="K15" s="105"/>
    </row>
    <row r="16" spans="2:11" ht="13.5" thickBot="1" x14ac:dyDescent="0.25"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2:11" x14ac:dyDescent="0.2">
      <c r="B17" s="46" t="s">
        <v>36</v>
      </c>
      <c r="C17" s="103"/>
      <c r="D17" s="104"/>
      <c r="E17" s="103"/>
      <c r="F17" s="103"/>
      <c r="G17" s="104"/>
      <c r="H17" s="103"/>
      <c r="I17" s="104"/>
      <c r="J17" s="105"/>
      <c r="K17" s="105"/>
    </row>
    <row r="18" spans="2:11" x14ac:dyDescent="0.2">
      <c r="B18" s="106"/>
      <c r="C18" s="107"/>
      <c r="D18" s="108"/>
      <c r="E18" s="107"/>
      <c r="F18" s="107"/>
      <c r="G18" s="108"/>
      <c r="H18" s="107"/>
      <c r="I18" s="108"/>
      <c r="J18" s="105"/>
      <c r="K18" s="105"/>
    </row>
    <row r="19" spans="2:11" x14ac:dyDescent="0.2">
      <c r="B19" s="47" t="s">
        <v>62</v>
      </c>
      <c r="C19" s="56">
        <v>14500</v>
      </c>
      <c r="D19" s="48"/>
      <c r="E19" s="49" t="s">
        <v>24</v>
      </c>
      <c r="F19" s="50">
        <f>C21*20</f>
        <v>180</v>
      </c>
      <c r="G19" s="108"/>
      <c r="H19" s="107" t="s">
        <v>35</v>
      </c>
      <c r="I19" s="109">
        <v>14500</v>
      </c>
      <c r="J19" s="105"/>
      <c r="K19" s="105"/>
    </row>
    <row r="20" spans="2:11" x14ac:dyDescent="0.2">
      <c r="B20" s="47" t="s">
        <v>63</v>
      </c>
      <c r="C20" s="56">
        <v>3100</v>
      </c>
      <c r="D20" s="48"/>
      <c r="E20" s="49" t="s">
        <v>25</v>
      </c>
      <c r="F20" s="50">
        <f>C22*20</f>
        <v>26</v>
      </c>
      <c r="G20" s="108"/>
      <c r="H20" s="39" t="s">
        <v>29</v>
      </c>
      <c r="I20" s="109">
        <v>40000</v>
      </c>
      <c r="J20" s="105"/>
      <c r="K20" s="105"/>
    </row>
    <row r="21" spans="2:11" x14ac:dyDescent="0.2">
      <c r="B21" s="47" t="s">
        <v>49</v>
      </c>
      <c r="C21" s="56">
        <v>9</v>
      </c>
      <c r="D21" s="48"/>
      <c r="E21" s="49" t="s">
        <v>26</v>
      </c>
      <c r="F21" s="49">
        <f>IF(C19="","",C21/C19*20)</f>
        <v>1.2413793103448277E-2</v>
      </c>
      <c r="G21" s="108"/>
      <c r="H21" s="107" t="s">
        <v>30</v>
      </c>
      <c r="I21" s="108">
        <f>IF(AMF!B10&lt;I19,1,MAX((AMF!B10-I20)/(I19-I20),0.2))</f>
        <v>1</v>
      </c>
      <c r="J21" s="105"/>
      <c r="K21" s="105"/>
    </row>
    <row r="22" spans="2:11" x14ac:dyDescent="0.2">
      <c r="B22" s="47" t="s">
        <v>50</v>
      </c>
      <c r="C22" s="56">
        <v>1.3</v>
      </c>
      <c r="D22" s="48"/>
      <c r="E22" s="49" t="s">
        <v>27</v>
      </c>
      <c r="F22" s="49">
        <f>IF(C20="","",C22/C20*20)</f>
        <v>8.3870967741935479E-3</v>
      </c>
      <c r="G22" s="108"/>
      <c r="H22" s="107"/>
      <c r="I22" s="108"/>
      <c r="J22" s="105"/>
      <c r="K22" s="105"/>
    </row>
    <row r="23" spans="2:11" x14ac:dyDescent="0.2">
      <c r="B23" s="47" t="s">
        <v>51</v>
      </c>
      <c r="C23" s="113">
        <f>F24+I24*AMF!B10</f>
        <v>-0.79385964912280671</v>
      </c>
      <c r="D23" s="108"/>
      <c r="E23" s="107"/>
      <c r="F23" s="107"/>
      <c r="G23" s="108"/>
      <c r="H23" s="107"/>
      <c r="I23" s="108"/>
      <c r="J23" s="105"/>
      <c r="K23" s="105"/>
    </row>
    <row r="24" spans="2:11" ht="13.5" thickBot="1" x14ac:dyDescent="0.25">
      <c r="B24" s="114" t="s">
        <v>52</v>
      </c>
      <c r="C24" s="112"/>
      <c r="D24" s="111"/>
      <c r="E24" s="112" t="s">
        <v>53</v>
      </c>
      <c r="F24" s="112">
        <f>C22-I24*C20</f>
        <v>-0.79385964912280671</v>
      </c>
      <c r="G24" s="111"/>
      <c r="H24" s="112" t="s">
        <v>54</v>
      </c>
      <c r="I24" s="111">
        <f>(C21-C22)/(C19-C20)</f>
        <v>6.7543859649122804E-4</v>
      </c>
      <c r="J24" s="105"/>
      <c r="K24" s="105"/>
    </row>
    <row r="25" spans="2:11" ht="13.5" thickBot="1" x14ac:dyDescent="0.25"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1" x14ac:dyDescent="0.2">
      <c r="B26" s="102" t="s">
        <v>87</v>
      </c>
      <c r="C26" s="133"/>
      <c r="D26" s="134"/>
      <c r="E26" s="132"/>
      <c r="F26" s="133"/>
      <c r="G26" s="134"/>
      <c r="H26" s="132"/>
      <c r="I26" s="134"/>
    </row>
    <row r="27" spans="2:11" x14ac:dyDescent="0.2">
      <c r="B27" s="135"/>
      <c r="C27" s="86"/>
      <c r="D27" s="136"/>
      <c r="E27" s="135"/>
      <c r="F27" s="86"/>
      <c r="G27" s="136"/>
      <c r="H27" s="135"/>
      <c r="I27" s="136"/>
    </row>
    <row r="28" spans="2:11" x14ac:dyDescent="0.2">
      <c r="B28" s="34" t="s">
        <v>62</v>
      </c>
      <c r="C28" s="57">
        <v>16000</v>
      </c>
      <c r="D28" s="136"/>
      <c r="E28" s="139" t="s">
        <v>24</v>
      </c>
      <c r="F28" s="50">
        <v>500</v>
      </c>
      <c r="G28" s="136"/>
      <c r="H28" s="141" t="s">
        <v>28</v>
      </c>
      <c r="I28" s="109">
        <v>16000</v>
      </c>
    </row>
    <row r="29" spans="2:11" x14ac:dyDescent="0.2">
      <c r="B29" s="34" t="s">
        <v>63</v>
      </c>
      <c r="C29" s="57">
        <v>3100</v>
      </c>
      <c r="D29" s="136"/>
      <c r="E29" s="139" t="s">
        <v>25</v>
      </c>
      <c r="F29" s="50">
        <v>140</v>
      </c>
      <c r="G29" s="136"/>
      <c r="H29" s="141" t="s">
        <v>29</v>
      </c>
      <c r="I29" s="109">
        <v>40000</v>
      </c>
    </row>
    <row r="30" spans="2:11" x14ac:dyDescent="0.2">
      <c r="B30" s="34" t="s">
        <v>88</v>
      </c>
      <c r="C30" s="57">
        <v>25</v>
      </c>
      <c r="D30" s="136"/>
      <c r="E30" s="139" t="s">
        <v>26</v>
      </c>
      <c r="F30" s="49">
        <v>3.1300000000000001E-2</v>
      </c>
      <c r="G30" s="136"/>
      <c r="H30" s="141" t="s">
        <v>30</v>
      </c>
      <c r="I30" s="136">
        <f>IF(APEMS!B10&lt;I28,1,MAX((APEMS!B10-I29)/(I28-I29),0.2))</f>
        <v>1</v>
      </c>
    </row>
    <row r="31" spans="2:11" ht="13.5" thickBot="1" x14ac:dyDescent="0.25">
      <c r="B31" s="41" t="s">
        <v>23</v>
      </c>
      <c r="C31" s="58">
        <v>7</v>
      </c>
      <c r="D31" s="138"/>
      <c r="E31" s="140" t="s">
        <v>27</v>
      </c>
      <c r="F31" s="142">
        <v>4.5199999999999997E-2</v>
      </c>
      <c r="G31" s="138"/>
      <c r="H31" s="137"/>
      <c r="I31" s="138"/>
    </row>
  </sheetData>
  <sheetProtection password="C165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14</vt:i4>
      </vt:variant>
    </vt:vector>
  </HeadingPairs>
  <TitlesOfParts>
    <vt:vector size="19" baseType="lpstr">
      <vt:lpstr>préscolaire</vt:lpstr>
      <vt:lpstr>parascolaire</vt:lpstr>
      <vt:lpstr>AMF</vt:lpstr>
      <vt:lpstr>APEMS</vt:lpstr>
      <vt:lpstr>Données</vt:lpstr>
      <vt:lpstr>_CAC1</vt:lpstr>
      <vt:lpstr>_CAC2</vt:lpstr>
      <vt:lpstr>CAC1_AFJ</vt:lpstr>
      <vt:lpstr>CAC1_APEMS</vt:lpstr>
      <vt:lpstr>CAC1_para</vt:lpstr>
      <vt:lpstr>CAC2_AFJ</vt:lpstr>
      <vt:lpstr>CAC2_para</vt:lpstr>
      <vt:lpstr>Frais</vt:lpstr>
      <vt:lpstr>fratrie</vt:lpstr>
      <vt:lpstr>frequentation</vt:lpstr>
      <vt:lpstr>Heures</vt:lpstr>
      <vt:lpstr>repas</vt:lpstr>
      <vt:lpstr>revenu</vt:lpstr>
      <vt:lpstr>Tarif_horaire</vt:lpstr>
    </vt:vector>
  </TitlesOfParts>
  <Company>Ville de Nyon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denisart.v</dc:creator>
  <cp:lastModifiedBy>PARILLO Dominik</cp:lastModifiedBy>
  <cp:lastPrinted>2015-10-27T13:55:22Z</cp:lastPrinted>
  <dcterms:created xsi:type="dcterms:W3CDTF">2012-03-23T10:22:55Z</dcterms:created>
  <dcterms:modified xsi:type="dcterms:W3CDTF">2018-06-06T08:39:34Z</dcterms:modified>
</cp:coreProperties>
</file>